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Q:\QMS\Forms\"/>
    </mc:Choice>
  </mc:AlternateContent>
  <xr:revisionPtr revIDLastSave="0" documentId="13_ncr:1_{C4E74219-63CA-4C15-9421-047C11622F7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B5" i="5"/>
  <c r="C6" i="5"/>
  <c r="B8" i="5"/>
  <c r="B9" i="5"/>
  <c r="C9" i="5"/>
  <c r="V9" i="5" s="1"/>
  <c r="C10" i="5"/>
  <c r="B12" i="5"/>
  <c r="B13" i="5"/>
  <c r="C13" i="5"/>
  <c r="V13" i="5" s="1"/>
  <c r="C14" i="5"/>
  <c r="B16" i="5"/>
  <c r="B17" i="5"/>
  <c r="C17" i="5"/>
  <c r="V17" i="5" s="1"/>
  <c r="C18" i="5"/>
  <c r="B20" i="5"/>
  <c r="B21" i="5"/>
  <c r="C21" i="5"/>
  <c r="V21" i="5" s="1"/>
  <c r="C22"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J25" i="5"/>
  <c r="AB26" i="5"/>
  <c r="X39" i="5"/>
  <c r="I46"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27" i="5"/>
  <c r="X29"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1"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s="1"/>
  <c r="A9" i="2"/>
  <c r="A26" i="2"/>
  <c r="A60" i="2"/>
  <c r="C11" i="3"/>
  <c r="C27" i="3"/>
  <c r="D25" i="4"/>
  <c r="B83" i="4"/>
  <c r="A59" i="6" s="1"/>
  <c r="A17" i="2"/>
  <c r="A34" i="2"/>
  <c r="A52" i="2"/>
  <c r="A70" i="2"/>
  <c r="C7" i="3"/>
  <c r="C15" i="3"/>
  <c r="C23" i="3"/>
  <c r="C31" i="3"/>
  <c r="B15" i="4"/>
  <c r="A7" i="6"/>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s="1"/>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C41" i="6" s="1"/>
  <c r="I49" i="6"/>
  <c r="J57" i="6"/>
  <c r="I58" i="6"/>
  <c r="L67" i="6"/>
  <c r="A1" i="7"/>
  <c r="D4" i="8"/>
  <c r="C3" i="6"/>
  <c r="I4" i="6"/>
  <c r="C4" i="6" s="1"/>
  <c r="I5" i="6"/>
  <c r="J21" i="6"/>
  <c r="I22" i="6"/>
  <c r="C22" i="6" s="1"/>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c r="B37" i="4"/>
  <c r="A23" i="6" s="1"/>
  <c r="B47" i="4"/>
  <c r="A32" i="6" s="1"/>
  <c r="B61" i="4"/>
  <c r="A43" i="6" s="1"/>
  <c r="B74" i="4"/>
  <c r="A53" i="6" s="1"/>
  <c r="B81" i="4"/>
  <c r="A58" i="6" s="1"/>
  <c r="B3" i="5"/>
  <c r="G4" i="5"/>
  <c r="O4" i="5"/>
  <c r="A1" i="6"/>
  <c r="D3" i="6"/>
  <c r="J4" i="6"/>
  <c r="J5" i="6"/>
  <c r="I6" i="6"/>
  <c r="C6" i="6" s="1"/>
  <c r="I7" i="6"/>
  <c r="C7" i="6" s="1"/>
  <c r="I8" i="6"/>
  <c r="I9" i="6"/>
  <c r="I10" i="6"/>
  <c r="I11" i="6"/>
  <c r="C11" i="6" s="1"/>
  <c r="I12" i="6"/>
  <c r="J22" i="6"/>
  <c r="J34" i="6"/>
  <c r="I35" i="6"/>
  <c r="J42" i="6"/>
  <c r="J50" i="6"/>
  <c r="I51" i="6"/>
  <c r="J59" i="6"/>
  <c r="I60" i="6"/>
  <c r="C5" i="7"/>
  <c r="D1" i="6"/>
  <c r="J6" i="6"/>
  <c r="J7" i="6"/>
  <c r="J8" i="6"/>
  <c r="C8" i="6"/>
  <c r="J9" i="6"/>
  <c r="C9" i="6"/>
  <c r="J10" i="6"/>
  <c r="C10" i="6"/>
  <c r="J11" i="6"/>
  <c r="J12" i="6"/>
  <c r="I24" i="6"/>
  <c r="J35" i="6"/>
  <c r="I36" i="6"/>
  <c r="I44" i="6"/>
  <c r="J51" i="6"/>
  <c r="I52" i="6"/>
  <c r="J60" i="6"/>
  <c r="I62" i="6"/>
  <c r="I65" i="6"/>
  <c r="D5" i="7"/>
  <c r="B10" i="4"/>
  <c r="A6" i="6" s="1"/>
  <c r="B18" i="4"/>
  <c r="A10" i="6" s="1"/>
  <c r="G25" i="4"/>
  <c r="B44" i="4"/>
  <c r="A29" i="6"/>
  <c r="B49" i="4"/>
  <c r="A33" i="6" s="1"/>
  <c r="B85" i="4"/>
  <c r="A60" i="6"/>
  <c r="A4" i="5"/>
  <c r="I4" i="5"/>
  <c r="I14" i="6"/>
  <c r="I15" i="6"/>
  <c r="C15" i="6" s="1"/>
  <c r="I16" i="6"/>
  <c r="C16" i="6" s="1"/>
  <c r="I17" i="6"/>
  <c r="J24" i="6"/>
  <c r="I25" i="6"/>
  <c r="J36" i="6"/>
  <c r="I37" i="6"/>
  <c r="J44" i="6"/>
  <c r="I45" i="6"/>
  <c r="C45" i="6" s="1"/>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1" i="4"/>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s="1"/>
  <c r="B69" i="4"/>
  <c r="A50" i="6"/>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s="1"/>
  <c r="B50" i="4"/>
  <c r="A34" i="6"/>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c r="B71" i="4"/>
  <c r="A52" i="6" s="1"/>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9" i="5"/>
  <c r="AB17" i="5"/>
  <c r="AB13" i="5"/>
  <c r="H49" i="6"/>
  <c r="D49" i="6"/>
  <c r="H34" i="6"/>
  <c r="H32" i="6"/>
  <c r="C51" i="6"/>
  <c r="D19" i="6"/>
  <c r="C19" i="6"/>
  <c r="K65" i="6"/>
  <c r="D24" i="6"/>
  <c r="X100" i="5"/>
  <c r="D27" i="6"/>
  <c r="C27" i="6"/>
  <c r="C36" i="6"/>
  <c r="C42" i="6"/>
  <c r="C40" i="6"/>
  <c r="C20" i="6"/>
  <c r="D20" i="6"/>
  <c r="C2" i="6"/>
  <c r="B2" i="6"/>
  <c r="F57" i="6"/>
  <c r="H57" i="6"/>
  <c r="H54" i="6"/>
  <c r="F62" i="6"/>
  <c r="H62" i="6"/>
  <c r="F58" i="6"/>
  <c r="H58" i="6"/>
  <c r="F60" i="6"/>
  <c r="H60" i="6"/>
  <c r="F63" i="6"/>
  <c r="H63" i="6"/>
  <c r="F59" i="6"/>
  <c r="H59" i="6"/>
  <c r="F55" i="6"/>
  <c r="C37" i="6"/>
  <c r="D25" i="6"/>
  <c r="C25" i="6"/>
  <c r="D26" i="6"/>
  <c r="C26" i="6"/>
  <c r="D21" i="6"/>
  <c r="C21" i="6"/>
  <c r="D22" i="6"/>
  <c r="H47" i="6"/>
  <c r="D47" i="6"/>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C35" i="6"/>
  <c r="C46" i="6"/>
  <c r="D34" i="6"/>
  <c r="D31" i="6"/>
  <c r="C30" i="6"/>
  <c r="D30" i="6"/>
  <c r="C32" i="6"/>
  <c r="D32" i="6"/>
  <c r="H13" i="5"/>
  <c r="I13" i="5"/>
  <c r="F13" i="5"/>
  <c r="H17" i="5"/>
  <c r="R17" i="5"/>
  <c r="F17" i="5"/>
  <c r="H9" i="5"/>
  <c r="I9" i="5"/>
  <c r="R9" i="5"/>
  <c r="F9" i="5"/>
  <c r="C49" i="6"/>
  <c r="C47" i="6"/>
  <c r="C60" i="6"/>
  <c r="D60" i="6"/>
  <c r="D58" i="6"/>
  <c r="C58" i="6"/>
  <c r="D63" i="6"/>
  <c r="C63" i="6"/>
  <c r="C62" i="6"/>
  <c r="D62" i="6"/>
  <c r="C54" i="6"/>
  <c r="D54" i="6"/>
  <c r="D57" i="6"/>
  <c r="C57" i="6"/>
  <c r="F56" i="6"/>
  <c r="H56" i="6"/>
  <c r="H55" i="6"/>
  <c r="D59" i="6"/>
  <c r="C59" i="6"/>
  <c r="D55" i="6"/>
  <c r="C55" i="6"/>
  <c r="D56" i="6"/>
  <c r="C56" i="6"/>
  <c r="G64" i="6" a="1"/>
  <c r="G64" i="6" l="1"/>
  <c r="D43" i="4"/>
  <c r="D55" i="4"/>
  <c r="D74" i="4"/>
  <c r="D49" i="4"/>
  <c r="D31" i="4"/>
  <c r="E21" i="5"/>
  <c r="H21" i="5"/>
  <c r="F21" i="5"/>
  <c r="R21" i="5"/>
  <c r="J21" i="5"/>
  <c r="E17" i="5"/>
  <c r="G17" i="5"/>
  <c r="J17" i="5"/>
  <c r="I17" i="5"/>
  <c r="E13" i="5"/>
  <c r="G13" i="5"/>
  <c r="J13" i="5"/>
  <c r="R13" i="5"/>
  <c r="E9" i="5"/>
  <c r="G9" i="5"/>
  <c r="J9" i="5"/>
  <c r="D37" i="4"/>
  <c r="D67" i="4"/>
  <c r="V5" i="5"/>
  <c r="G5" i="5" s="1"/>
  <c r="C23" i="5"/>
  <c r="B22" i="5"/>
  <c r="C19" i="5"/>
  <c r="B18" i="5"/>
  <c r="C15" i="5"/>
  <c r="B14" i="5"/>
  <c r="C11" i="5"/>
  <c r="B10" i="5"/>
  <c r="C7" i="5"/>
  <c r="F69" i="6" s="1"/>
  <c r="B6" i="5"/>
  <c r="G21" i="5"/>
  <c r="B23" i="5"/>
  <c r="C20" i="5"/>
  <c r="B19" i="5"/>
  <c r="C16" i="5"/>
  <c r="B15" i="5"/>
  <c r="C12" i="5"/>
  <c r="B11" i="5"/>
  <c r="C8" i="5"/>
  <c r="B7" i="5"/>
  <c r="C69" i="6" l="1"/>
  <c r="AB11" i="5"/>
  <c r="AB19" i="5"/>
  <c r="V6" i="5"/>
  <c r="AB6" i="5"/>
  <c r="V11" i="5"/>
  <c r="G11" i="5"/>
  <c r="V22" i="5"/>
  <c r="AB22" i="5"/>
  <c r="X9" i="5"/>
  <c r="X13" i="5"/>
  <c r="X17" i="5"/>
  <c r="V12" i="5"/>
  <c r="AB12" i="5"/>
  <c r="V18" i="5"/>
  <c r="AB18" i="5"/>
  <c r="V23" i="5"/>
  <c r="X21" i="5"/>
  <c r="AB7" i="5"/>
  <c r="G66" i="6" s="1"/>
  <c r="H66" i="6" s="1"/>
  <c r="AB15" i="5"/>
  <c r="AB23" i="5"/>
  <c r="V14" i="5"/>
  <c r="AB14" i="5"/>
  <c r="V19" i="5"/>
  <c r="G19" i="5"/>
  <c r="V20" i="5"/>
  <c r="G20" i="5" s="1"/>
  <c r="AB20" i="5"/>
  <c r="G67" i="6" s="1"/>
  <c r="H67" i="6" s="1"/>
  <c r="V7" i="5"/>
  <c r="G7" i="5" s="1"/>
  <c r="V8" i="5"/>
  <c r="AB8" i="5"/>
  <c r="V16" i="5"/>
  <c r="AB16" i="5"/>
  <c r="V10" i="5"/>
  <c r="AB10" i="5"/>
  <c r="V15" i="5"/>
  <c r="J5" i="5"/>
  <c r="E5" i="5"/>
  <c r="H5" i="5"/>
  <c r="R5" i="5"/>
  <c r="F5" i="5"/>
  <c r="I5" i="5"/>
  <c r="B64" i="6"/>
  <c r="H64" i="6"/>
  <c r="S21" i="5"/>
  <c r="S9" i="5"/>
  <c r="S17" i="5"/>
  <c r="S13" i="5"/>
  <c r="D66" i="6" l="1"/>
  <c r="C66" i="6"/>
  <c r="D67" i="6"/>
  <c r="C67" i="6"/>
  <c r="J16" i="5"/>
  <c r="E16" i="5"/>
  <c r="I16" i="5"/>
  <c r="F16" i="5"/>
  <c r="R16" i="5"/>
  <c r="H16" i="5"/>
  <c r="X5" i="5"/>
  <c r="J15" i="5"/>
  <c r="E15" i="5"/>
  <c r="R15" i="5"/>
  <c r="I15" i="5"/>
  <c r="F15" i="5"/>
  <c r="H15" i="5"/>
  <c r="J8" i="5"/>
  <c r="E8" i="5"/>
  <c r="F8" i="5"/>
  <c r="H8" i="5"/>
  <c r="I8" i="5"/>
  <c r="R8" i="5"/>
  <c r="F23" i="5"/>
  <c r="J23" i="5"/>
  <c r="E23" i="5"/>
  <c r="R23" i="5"/>
  <c r="H23" i="5"/>
  <c r="I23" i="5"/>
  <c r="J12" i="5"/>
  <c r="E12" i="5"/>
  <c r="H12" i="5"/>
  <c r="R12" i="5"/>
  <c r="F12" i="5"/>
  <c r="I12" i="5"/>
  <c r="R6" i="5"/>
  <c r="J6" i="5"/>
  <c r="I6" i="5"/>
  <c r="E6" i="5"/>
  <c r="G6" i="5"/>
  <c r="H6" i="5"/>
  <c r="F6" i="5"/>
  <c r="J14" i="5"/>
  <c r="E14" i="5"/>
  <c r="G14" i="5"/>
  <c r="F14" i="5"/>
  <c r="R14" i="5"/>
  <c r="H14" i="5"/>
  <c r="I14" i="5"/>
  <c r="I22" i="5"/>
  <c r="R22" i="5"/>
  <c r="J22" i="5"/>
  <c r="E22" i="5"/>
  <c r="G22" i="5"/>
  <c r="H22" i="5"/>
  <c r="F22" i="5"/>
  <c r="G68" i="6"/>
  <c r="H68" i="6" s="1"/>
  <c r="D64" i="6"/>
  <c r="C64" i="6"/>
  <c r="G8" i="5"/>
  <c r="I19" i="5"/>
  <c r="F19" i="5"/>
  <c r="J19" i="5"/>
  <c r="E19" i="5"/>
  <c r="R19" i="5"/>
  <c r="H19" i="5"/>
  <c r="G65" i="6"/>
  <c r="H65" i="6" s="1"/>
  <c r="J11" i="5"/>
  <c r="E11" i="5"/>
  <c r="I11" i="5"/>
  <c r="R11" i="5"/>
  <c r="F11" i="5"/>
  <c r="H11" i="5"/>
  <c r="G15" i="5"/>
  <c r="J10" i="5"/>
  <c r="E10" i="5"/>
  <c r="G10" i="5"/>
  <c r="F10" i="5"/>
  <c r="H10" i="5"/>
  <c r="I10" i="5"/>
  <c r="R10" i="5"/>
  <c r="G16" i="5"/>
  <c r="J7" i="5"/>
  <c r="E7" i="5"/>
  <c r="R7" i="5"/>
  <c r="F7" i="5"/>
  <c r="H7" i="5"/>
  <c r="I7" i="5"/>
  <c r="J20" i="5"/>
  <c r="H20" i="5"/>
  <c r="E20" i="5"/>
  <c r="I20" i="5"/>
  <c r="R20" i="5"/>
  <c r="F20" i="5"/>
  <c r="G23" i="5"/>
  <c r="J18" i="5"/>
  <c r="E18" i="5"/>
  <c r="G18" i="5"/>
  <c r="I18" i="5"/>
  <c r="F18" i="5"/>
  <c r="H18" i="5"/>
  <c r="R18" i="5"/>
  <c r="G12" i="5"/>
  <c r="T13" i="5"/>
  <c r="T17" i="5"/>
  <c r="T9" i="5"/>
  <c r="T21" i="5"/>
  <c r="S5" i="5"/>
  <c r="X7" i="5" l="1"/>
  <c r="X10" i="5"/>
  <c r="X19" i="5"/>
  <c r="C65" i="6"/>
  <c r="D65" i="6"/>
  <c r="X18" i="5"/>
  <c r="X11" i="5"/>
  <c r="X6" i="5"/>
  <c r="G69" i="6" a="1"/>
  <c r="G69" i="6" s="1"/>
  <c r="H69" i="6" s="1"/>
  <c r="H70" i="6" s="1"/>
  <c r="D2" i="6" s="1"/>
  <c r="X12" i="5"/>
  <c r="X8" i="5"/>
  <c r="X23" i="5"/>
  <c r="D68" i="6"/>
  <c r="C68" i="6"/>
  <c r="X22" i="5"/>
  <c r="X20" i="5"/>
  <c r="X15" i="5"/>
  <c r="X16" i="5"/>
  <c r="X14" i="5"/>
  <c r="T5" i="5"/>
  <c r="S10" i="5"/>
  <c r="S11" i="5"/>
  <c r="S6" i="5"/>
  <c r="S23" i="5"/>
  <c r="S22" i="5"/>
  <c r="S15" i="5"/>
  <c r="S14" i="5"/>
  <c r="S7" i="5"/>
  <c r="S19" i="5"/>
  <c r="S18" i="5"/>
  <c r="S12" i="5"/>
  <c r="S20" i="5"/>
  <c r="S16" i="5"/>
  <c r="S8" i="5"/>
  <c r="T8" i="5" l="1"/>
  <c r="T18" i="5"/>
  <c r="T15" i="5"/>
  <c r="T22" i="5"/>
  <c r="T10" i="5"/>
  <c r="T20" i="5"/>
  <c r="T7" i="5"/>
  <c r="T16" i="5"/>
  <c r="T12" i="5"/>
  <c r="T14" i="5"/>
  <c r="T6" i="5"/>
  <c r="T11" i="5"/>
  <c r="T19" i="5"/>
  <c r="T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<sst xmlns="http://schemas.openxmlformats.org/spreadsheetml/2006/main" count="22374" uniqueCount="15807">
  <si>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</si>
  <si>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</si>
  <si>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</si>
  <si>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</si>
  <si>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</si>
  <si>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</si>
  <si>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</si>
  <si>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</si>
  <si>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</si>
  <si>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</si>
  <si>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</si>
  <si>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</si>
  <si>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</si>
  <si>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</si>
  <si>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</si>
  <si>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</si>
  <si>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</si>
  <si>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</si>
  <si>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</si>
  <si>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</si>
  <si>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</si>
  <si>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</si>
  <si>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</si>
  <si>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</si>
  <si>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</si>
  <si>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</si>
  <si>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</si>
  <si>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</si>
  <si>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</si>
  <si>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</si>
  <si>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</si>
  <si>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</si>
  <si>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</si>
  <si>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</si>
  <si>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</si>
  <si>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</si>
  <si>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</si>
  <si>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</si>
  <si>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</si>
  <si>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</si>
  <si>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</si>
  <si>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</si>
  <si>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</si>
  <si>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</si>
  <si>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</si>
  <si>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</si>
  <si>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</si>
  <si>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</si>
  <si>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</si>
  <si>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</si>
  <si>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</si>
  <si>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</si>
  <si>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</si>
  <si>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</si>
  <si>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</si>
  <si>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</si>
  <si>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</si>
  <si>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</si>
  <si>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</si>
  <si>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</si>
  <si>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</si>
  <si>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</si>
  <si>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</si>
  <si>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</si>
  <si>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</si>
  <si>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</si>
  <si>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</si>
  <si>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</si>
  <si>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</si>
  <si>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</si>
  <si>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</si>
  <si>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</si>
  <si>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</si>
  <si>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</si>
  <si>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</si>
  <si>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</si>
  <si>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</si>
  <si>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</si>
  <si>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</si>
  <si>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</si>
  <si>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</si>
  <si>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</si>
  <si>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</si>
  <si>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</si>
  <si>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</si>
  <si>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</si>
  <si>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</si>
  <si>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</si>
  <si>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</si>
  <si>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</si>
  <si>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</si>
  <si>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</si>
  <si>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</si>
  <si>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</si>
  <si>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</si>
  <si>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</si>
  <si>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</si>
  <si>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</si>
  <si>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</si>
  <si>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</si>
  <si>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</si>
  <si>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</si>
  <si>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</si>
  <si>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</si>
  <si>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</si>
  <si>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</si>
  <si>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</si>
  <si>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</si>
  <si>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</si>
  <si>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</si>
  <si>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</si>
  <si>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</si>
  <si>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</si>
  <si>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</si>
  <si>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</si>
  <si>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</si>
  <si>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</si>
  <si>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</si>
  <si>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</si>
  <si>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</si>
  <si>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</si>
  <si>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</si>
  <si>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</si>
  <si>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</si>
  <si>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</si>
  <si>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</si>
  <si>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</si>
  <si>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</si>
  <si>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</si>
  <si>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</si>
  <si>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</si>
  <si>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</si>
  <si>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</si>
  <si>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</si>
  <si>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</si>
  <si>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</si>
  <si>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</si>
  <si>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</si>
  <si>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</si>
  <si>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</si>
  <si>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</si>
  <si>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</si>
  <si>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</si>
  <si>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</si>
  <si>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</si>
  <si>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</si>
  <si>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</si>
  <si>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</si>
  <si>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</si>
  <si>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</si>
  <si>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</si>
  <si>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</si>
  <si>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</si>
  <si>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</si>
  <si>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</si>
  <si>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</si>
  <si>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</si>
  <si>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</si>
  <si>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</si>
  <si>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</si>
  <si>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</si>
  <si>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</si>
  <si>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</si>
  <si>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</si>
  <si>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</si>
  <si>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</si>
  <si>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</si>
  <si>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</si>
  <si>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</si>
  <si>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</si>
  <si>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</si>
  <si>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</si>
  <si>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</si>
  <si>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</si>
  <si>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</si>
  <si>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</si>
  <si>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</si>
  <si>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</si>
  <si>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</si>
  <si>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</si>
  <si>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</si>
  <si>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</si>
  <si>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</si>
  <si>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</si>
  <si>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</si>
  <si>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</si>
  <si>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</si>
  <si>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</si>
  <si>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</si>
  <si>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</si>
  <si>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</si>
  <si>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</si>
  <si>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</si>
  <si>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</si>
  <si>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</si>
  <si>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</si>
  <si>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</si>
  <si>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</si>
  <si>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</si>
  <si>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</si>
  <si>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</si>
  <si>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</si>
  <si>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</si>
  <si>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</si>
  <si>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</si>
  <si>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</si>
  <si>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</si>
  <si>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</si>
  <si>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</si>
  <si>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</si>
  <si>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</si>
  <si>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</si>
  <si>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</si>
  <si>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</si>
  <si>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</si>
  <si>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</si>
  <si>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</si>
  <si>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</si>
  <si>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</si>
  <si>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</si>
  <si>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</si>
  <si>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</si>
  <si>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</si>
  <si>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</si>
  <si>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</si>
  <si>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</si>
  <si>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</si>
  <si>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</si>
  <si>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</si>
  <si>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</si>
  <si>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</si>
  <si>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</si>
  <si>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</si>
  <si>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</si>
  <si>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</si>
  <si>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</si>
  <si>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</si>
  <si>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</si>
  <si>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</si>
  <si>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</si>
  <si>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</si>
  <si>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</si>
  <si>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</si>
  <si>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</si>
  <si>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</si>
  <si>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</si>
  <si>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</si>
  <si>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</si>
  <si>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</si>
  <si>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</si>
  <si>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</si>
  <si>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</si>
  <si>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</si>
  <si>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</si>
  <si>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</si>
  <si>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</si>
  <si>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</si>
  <si>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</si>
  <si>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</si>
  <si>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</si>
  <si>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</si>
  <si>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</si>
  <si>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</si>
  <si>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</si>
  <si>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</si>
  <si>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</si>
  <si>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</si>
  <si>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</si>
  <si>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</si>
  <si>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</si>
  <si>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</si>
  <si>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</si>
  <si>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</si>
  <si>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</si>
  <si>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</si>
  <si>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</si>
  <si>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</si>
  <si>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</si>
  <si>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</si>
  <si>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</si>
  <si>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</si>
  <si>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</si>
  <si>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</si>
  <si>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</si>
  <si>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</si>
  <si>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</si>
  <si>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</si>
  <si>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</si>
  <si>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</si>
  <si>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</si>
  <si>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</si>
  <si>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</si>
  <si>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</si>
  <si>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</si>
  <si>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</si>
  <si>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</si>
  <si>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</si>
  <si>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</si>
  <si>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</si>
  <si>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</si>
  <si>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</si>
  <si>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</si>
  <si>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</si>
  <si>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</si>
  <si>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</si>
  <si>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</si>
  <si>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</si>
  <si>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</si>
  <si>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</si>
  <si>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</si>
  <si>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</si>
  <si>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</si>
  <si>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</si>
  <si>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</si>
  <si>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</si>
  <si>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</si>
  <si>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</si>
  <si>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</si>
  <si>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</si>
  <si>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</si>
  <si>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</si>
  <si>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</si>
  <si>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</si>
  <si>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</si>
  <si>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</si>
  <si>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</si>
  <si>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</si>
  <si>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</si>
  <si>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</si>
  <si>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</si>
  <si>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</si>
  <si>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</si>
  <si>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</si>
  <si>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</si>
  <si>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</si>
  <si>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</si>
  <si>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</si>
  <si>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</si>
  <si>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</si>
  <si>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</si>
  <si>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</si>
  <si>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</si>
  <si>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</si>
  <si>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</si>
  <si>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</si>
  <si>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</si>
  <si>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</si>
  <si>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</si>
  <si>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</si>
  <si>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</si>
  <si>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</si>
  <si>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</si>
  <si>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</si>
  <si>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</si>
  <si>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</si>
  <si>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</si>
  <si>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</si>
  <si>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</si>
  <si>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</si>
  <si>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</si>
  <si>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</si>
  <si>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</si>
  <si>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</si>
  <si>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</si>
  <si>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</si>
  <si>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</si>
  <si>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</si>
  <si>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</si>
  <si>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</si>
  <si>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</si>
  <si>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</si>
  <si>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</si>
  <si>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</si>
  <si>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</si>
  <si>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</si>
  <si>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</si>
  <si>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</si>
  <si>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</si>
  <si>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</si>
  <si>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</si>
  <si>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</si>
  <si>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</si>
  <si>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</si>
  <si>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</si>
  <si>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</si>
  <si>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</si>
  <si>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</si>
  <si>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</si>
  <si>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</si>
  <si>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</si>
  <si>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</si>
  <si>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</si>
  <si>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</si>
  <si>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</si>
  <si>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</si>
  <si>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</si>
  <si>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</si>
  <si>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</si>
  <si>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</si>
  <si>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</si>
  <si>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</si>
  <si>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</si>
  <si>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</si>
  <si>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</si>
  <si>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</si>
  <si>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</si>
  <si>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</si>
  <si>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</si>
  <si>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</si>
  <si>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</si>
  <si>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</si>
  <si>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</si>
  <si>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</si>
  <si>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</si>
  <si>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</si>
  <si>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</si>
  <si>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</si>
  <si>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</si>
  <si>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</si>
  <si>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</si>
  <si>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</si>
  <si>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</si>
  <si>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</si>
  <si>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</si>
  <si>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</si>
  <si>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</si>
  <si>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</si>
  <si>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</si>
  <si>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</si>
  <si>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</si>
  <si>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</si>
  <si>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</si>
  <si>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</si>
  <si>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</si>
  <si>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</si>
  <si>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</si>
  <si>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</si>
  <si>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</si>
  <si>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</si>
  <si>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</si>
  <si>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</si>
  <si>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</si>
  <si>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</si>
  <si>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</si>
  <si>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</si>
  <si>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</si>
  <si>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</si>
  <si>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</si>
  <si>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</si>
  <si>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</si>
  <si>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</si>
  <si>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</si>
  <si>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</si>
  <si>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</si>
  <si>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</si>
  <si>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</si>
  <si>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</si>
  <si>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</si>
  <si>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</si>
  <si>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</si>
  <si>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</si>
  <si>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</si>
  <si>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</si>
  <si>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</si>
  <si>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</si>
  <si>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</si>
  <si>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</si>
  <si>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</si>
  <si>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</si>
  <si>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</si>
  <si>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</si>
  <si>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</si>
  <si>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</si>
  <si>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</si>
  <si>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</si>
  <si>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</si>
  <si>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</si>
  <si>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</si>
  <si>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</si>
  <si>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</si>
  <si>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</si>
  <si>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</si>
  <si>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</si>
  <si>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</si>
  <si>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</si>
  <si>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</si>
  <si>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</si>
  <si>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</si>
  <si>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</si>
  <si>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</si>
  <si>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</si>
  <si>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</si>
  <si>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</si>
  <si>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</si>
  <si>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</si>
  <si>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</si>
  <si>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</si>
  <si>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</si>
  <si>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</si>
  <si>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</si>
  <si>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</si>
  <si>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</si>
  <si>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</si>
  <si>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</si>
  <si>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</si>
  <si>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</si>
  <si>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</si>
  <si>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</si>
  <si>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</si>
  <si>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</si>
  <si>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</si>
  <si>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</si>
  <si>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</si>
  <si>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</si>
  <si>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</si>
  <si>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</si>
  <si>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</si>
  <si>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</si>
  <si>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</si>
  <si>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</si>
  <si>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</si>
  <si>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</si>
  <si>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</si>
  <si>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</si>
  <si>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</si>
  <si>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</si>
  <si>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</si>
  <si>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</si>
  <si>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</si>
  <si>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</si>
  <si>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</si>
  <si>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</si>
  <si>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</si>
  <si>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</si>
  <si>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</si>
  <si>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</si>
  <si>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</si>
  <si>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</si>
  <si>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</si>
  <si>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</si>
  <si>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</si>
  <si>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</si>
  <si>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</si>
  <si>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</si>
  <si>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</si>
  <si>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</si>
  <si>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</si>
  <si>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</si>
  <si>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</si>
  <si>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</si>
  <si>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</si>
  <si>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</si>
  <si>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</si>
  <si>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</si>
  <si>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</si>
  <si>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</si>
  <si>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</si>
  <si>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</si>
  <si>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</si>
  <si>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</si>
  <si>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</si>
  <si>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</si>
  <si>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</si>
  <si>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</si>
  <si>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</si>
  <si>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</si>
  <si>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</si>
  <si>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</si>
  <si>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</si>
  <si>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</si>
  <si>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</si>
  <si>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</si>
  <si>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</si>
  <si>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</si>
  <si>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</si>
  <si>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</si>
  <si>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</si>
  <si>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</si>
  <si>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</si>
  <si>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</si>
  <si>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</si>
  <si>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</si>
  <si>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</si>
  <si>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</si>
  <si>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</si>
  <si>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</si>
  <si>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</si>
  <si>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</si>
  <si>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</si>
  <si>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</si>
  <si>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</si>
  <si>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</si>
  <si>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</si>
  <si>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</si>
  <si>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</si>
  <si>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</si>
  <si>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</si>
  <si>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</si>
  <si>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</si>
  <si>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</si>
  <si>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</si>
  <si>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</si>
  <si>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</si>
  <si>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</si>
  <si>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</si>
  <si>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</si>
  <si>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</si>
  <si>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</si>
  <si>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</si>
  <si>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</si>
  <si>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</si>
  <si>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</si>
  <si>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</si>
  <si>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</si>
  <si>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</si>
  <si>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</si>
  <si>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</si>
  <si>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</si>
  <si>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</si>
  <si>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</si>
  <si>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</si>
  <si>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</si>
  <si>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</si>
  <si>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</si>
  <si>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</si>
  <si>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</si>
  <si>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</si>
  <si>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</si>
  <si>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</si>
  <si>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</si>
  <si>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</si>
  <si>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</si>
  <si>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</si>
  <si>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</si>
  <si>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</si>
  <si>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</si>
  <si>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</si>
  <si>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</si>
  <si>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</si>
  <si>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</si>
  <si>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</si>
  <si>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</si>
  <si>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</si>
  <si>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</si>
  <si>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</si>
  <si>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</si>
  <si>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</si>
  <si>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</si>
  <si>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</si>
  <si>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</si>
  <si>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</si>
  <si>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</si>
  <si>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</si>
  <si>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</si>
  <si>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</si>
  <si>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</si>
  <si>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</si>
  <si>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</si>
  <si>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</si>
  <si>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</si>
  <si>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</si>
  <si>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</si>
  <si>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</si>
  <si>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</si>
  <si>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</si>
  <si>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</si>
  <si>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</si>
  <si>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</si>
  <si>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</si>
  <si>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</si>
  <si>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</si>
  <si>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</si>
  <si>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</si>
  <si>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</si>
  <si>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</si>
  <si>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</si>
  <si>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</si>
  <si>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</si>
  <si>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</si>
  <si>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</si>
  <si>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</si>
  <si>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</si>
  <si>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</si>
  <si>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</si>
  <si>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</si>
  <si>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</si>
  <si>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</si>
  <si>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</si>
  <si>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</si>
  <si>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</si>
  <si>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</si>
  <si>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</si>
  <si>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</si>
  <si>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</si>
  <si>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</si>
  <si>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</si>
  <si>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</si>
  <si>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</si>
  <si>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</si>
  <si>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</si>
  <si>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</si>
  <si>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</si>
  <si>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</si>
  <si>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</si>
  <si>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</si>
  <si>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</si>
  <si>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</si>
  <si>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</si>
  <si>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</si>
  <si>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</si>
  <si>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</si>
  <si>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</si>
  <si>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</si>
  <si>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</si>
  <si>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</si>
  <si>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</si>
  <si>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</si>
  <si>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</si>
  <si>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</si>
  <si>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</si>
  <si>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</si>
  <si>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</si>
  <si>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</si>
  <si>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</si>
  <si>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</si>
  <si>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</si>
  <si>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</si>
  <si>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</si>
  <si>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</si>
  <si>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</si>
  <si>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</si>
  <si>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</si>
  <si>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</si>
  <si>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</si>
  <si>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</si>
  <si>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</si>
  <si>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</si>
  <si>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</si>
  <si>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</si>
  <si>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</si>
  <si>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</si>
  <si>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</si>
  <si>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</si>
  <si>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</si>
  <si>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</si>
  <si>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</si>
  <si>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</si>
  <si>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</si>
  <si>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</si>
  <si>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</si>
  <si>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</si>
  <si>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</si>
  <si>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</si>
  <si>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</si>
  <si>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</si>
  <si>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</si>
  <si>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</si>
  <si>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</si>
  <si>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</si>
  <si>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</si>
  <si>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</si>
  <si>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</si>
  <si>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</si>
  <si>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</si>
  <si>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</si>
  <si>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</si>
  <si>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</si>
  <si>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</si>
  <si>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</si>
  <si>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</si>
  <si>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</si>
  <si>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</si>
  <si>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</si>
  <si>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</si>
  <si>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</si>
  <si>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</si>
  <si>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</si>
  <si>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</si>
  <si>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</si>
  <si>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</si>
  <si>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</si>
  <si>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</si>
  <si>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</si>
  <si>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</si>
  <si>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</si>
  <si>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</si>
  <si>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</si>
  <si>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</si>
  <si>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</si>
  <si>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</si>
  <si>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</si>
  <si>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</si>
  <si>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</si>
  <si>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</si>
  <si>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</si>
  <si>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</si>
  <si>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</si>
  <si>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</si>
  <si>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</si>
  <si>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</si>
  <si>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</si>
  <si>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</si>
  <si>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</si>
  <si>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</si>
  <si>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</si>
  <si>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</si>
  <si>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</si>
  <si>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</si>
  <si>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</si>
  <si>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</si>
  <si>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</si>
  <si>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</si>
  <si>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</si>
  <si>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</si>
  <si>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</si>
  <si>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</si>
  <si>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</si>
  <si>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</si>
  <si>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</si>
  <si>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</si>
  <si>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</si>
  <si>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</si>
  <si>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</si>
  <si>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</si>
  <si>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</si>
  <si>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</si>
  <si>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</si>
  <si>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</si>
  <si>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</si>
  <si>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</si>
  <si>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</si>
  <si>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</si>
  <si>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</si>
  <si>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</si>
  <si>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</si>
  <si>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</si>
  <si>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</si>
  <si>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</si>
  <si>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</si>
  <si>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</si>
  <si>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</si>
  <si>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</si>
  <si>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</si>
  <si>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</si>
  <si>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</si>
  <si>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</si>
  <si>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</si>
  <si>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</si>
  <si>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</si>
  <si>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</si>
  <si>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</si>
  <si>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</si>
  <si>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</si>
  <si>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</si>
  <si>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</si>
  <si>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</si>
  <si>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</si>
  <si>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</si>
  <si>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</si>
  <si>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</si>
  <si>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</si>
  <si>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</si>
  <si>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</si>
  <si>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</si>
  <si>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</si>
  <si>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</si>
  <si>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</si>
  <si>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</si>
  <si>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</si>
  <si>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</si>
  <si>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</si>
  <si>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</si>
  <si>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</si>
  <si>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</si>
  <si>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</si>
  <si>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</si>
  <si>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</si>
  <si>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</si>
  <si>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</si>
  <si>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</si>
  <si>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</si>
  <si>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</si>
  <si>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</si>
  <si>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</si>
  <si>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</si>
  <si>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</si>
  <si>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</si>
  <si>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</si>
  <si>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</si>
  <si>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</si>
  <si>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</si>
  <si>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</si>
  <si>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</si>
  <si>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</si>
  <si>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</si>
  <si>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</si>
  <si>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</si>
  <si>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</si>
  <si>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</si>
  <si>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</si>
  <si>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</si>
  <si>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</si>
  <si>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</si>
  <si>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</si>
  <si>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</si>
  <si>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</si>
  <si>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</si>
  <si>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</si>
  <si>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</si>
  <si>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</si>
  <si>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</si>
  <si>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</si>
  <si>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</si>
  <si>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</si>
  <si>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</si>
  <si>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</si>
  <si>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</si>
  <si>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</si>
  <si>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</si>
  <si>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</si>
  <si>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</si>
  <si>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</si>
  <si>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</si>
  <si>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</si>
  <si>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</si>
  <si>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</si>
  <si>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</si>
  <si>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</si>
  <si>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</si>
  <si>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</si>
  <si>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</si>
  <si>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</si>
  <si>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</si>
  <si>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</si>
  <si>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</si>
  <si>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</si>
  <si>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</si>
  <si>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</si>
  <si>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</si>
  <si>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</si>
  <si>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</si>
  <si>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</si>
  <si>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</si>
  <si>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</si>
  <si>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</si>
  <si>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</si>
  <si>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</si>
  <si>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</si>
  <si>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</si>
  <si>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</si>
  <si>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</si>
  <si>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</si>
  <si>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</si>
  <si>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</si>
  <si>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</si>
  <si>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</si>
  <si>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</si>
  <si>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</si>
  <si>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</si>
  <si>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</si>
  <si>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</si>
  <si>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</si>
  <si>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</si>
  <si>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</si>
  <si>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</si>
  <si>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</si>
  <si>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</si>
  <si>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</si>
  <si>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</si>
  <si>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</si>
  <si>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</si>
  <si>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</si>
  <si>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</si>
  <si>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</si>
  <si>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</si>
  <si>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</si>
  <si>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</si>
  <si>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</si>
  <si>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</si>
  <si>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</si>
  <si>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</si>
  <si>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</si>
  <si>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</si>
  <si>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</si>
  <si>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</si>
  <si>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</si>
  <si>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</si>
  <si>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</si>
  <si>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</si>
  <si>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</si>
  <si>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</si>
  <si>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</si>
  <si>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</si>
  <si>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</si>
  <si>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</si>
  <si>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</si>
  <si>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</si>
  <si>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</si>
  <si>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</si>
  <si>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</si>
  <si>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</si>
  <si>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</si>
  <si>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</si>
  <si>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</si>
  <si>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</si>
  <si>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</si>
  <si>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</si>
  <si>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</si>
  <si>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</si>
  <si>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</si>
  <si>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</si>
  <si>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</si>
  <si>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</si>
  <si>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</si>
  <si>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</si>
  <si>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</si>
  <si>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</si>
  <si>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</si>
  <si>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</si>
  <si>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</si>
  <si>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</si>
  <si>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</si>
  <si>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</si>
  <si>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</si>
  <si>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</si>
  <si>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</si>
  <si>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</si>
  <si>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</si>
  <si>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</si>
  <si>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</si>
  <si>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</si>
  <si>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</si>
  <si>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</si>
  <si>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</si>
  <si>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</si>
  <si>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</si>
  <si>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</si>
  <si>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</si>
  <si>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</si>
  <si>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</si>
  <si>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</si>
  <si>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</si>
  <si>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</si>
  <si>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</si>
  <si>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</si>
  <si>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</si>
  <si>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</si>
  <si>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</si>
  <si>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</si>
  <si>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</si>
  <si>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</si>
  <si>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</si>
  <si>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</si>
  <si>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</si>
  <si>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</si>
  <si>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</si>
  <si>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</si>
  <si>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</si>
  <si>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</si>
  <si>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</si>
  <si>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</si>
  <si>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</si>
  <si>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</si>
  <si>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</si>
  <si>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</si>
  <si>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</si>
  <si>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</si>
  <si>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</si>
  <si>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</si>
  <si>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</si>
  <si>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</si>
  <si>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</si>
  <si>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</si>
  <si>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</si>
  <si>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</si>
  <si>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</si>
  <si>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</si>
  <si>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</si>
  <si>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</si>
  <si>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</si>
  <si>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</si>
  <si>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</si>
  <si>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</si>
  <si>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</si>
  <si>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</si>
  <si>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</si>
  <si>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</si>
  <si>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</si>
  <si>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</si>
  <si>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</si>
  <si>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</si>
  <si>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</si>
  <si>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</si>
  <si>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</si>
  <si>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</si>
  <si>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</si>
  <si>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</si>
  <si>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</si>
  <si>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</si>
  <si>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</si>
  <si>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</si>
  <si>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</si>
  <si>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</si>
  <si>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</si>
  <si>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</si>
  <si>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</si>
  <si>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</si>
  <si>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</si>
  <si>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</si>
  <si>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</si>
  <si>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</si>
  <si>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</si>
  <si>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</si>
  <si>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</si>
  <si>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</si>
  <si>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</si>
  <si>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</si>
  <si>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</si>
  <si>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</si>
  <si>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</si>
  <si>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</si>
  <si>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</si>
  <si>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</si>
  <si>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</si>
  <si>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</si>
  <si>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</si>
  <si>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</si>
  <si>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</si>
  <si>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</si>
  <si>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</si>
  <si>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</si>
  <si>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</si>
  <si>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</si>
  <si>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</si>
  <si>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</si>
  <si>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</si>
  <si>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</si>
  <si>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</si>
  <si>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</si>
  <si>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</si>
  <si>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</si>
  <si>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</si>
  <si>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</si>
  <si>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</si>
  <si>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</si>
  <si>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</si>
  <si>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</si>
  <si>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</si>
  <si>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</si>
  <si>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</si>
  <si>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</si>
  <si>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</si>
  <si>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</si>
  <si>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</si>
  <si>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</si>
  <si>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</si>
  <si>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</si>
  <si>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</si>
  <si>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</si>
  <si>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</si>
  <si>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</si>
  <si>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</si>
  <si>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</si>
  <si>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</si>
  <si>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</si>
  <si>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</si>
  <si>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</si>
  <si>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</si>
  <si>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</si>
  <si>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</si>
  <si>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</si>
  <si>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</si>
  <si>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</si>
  <si>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</si>
  <si>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</si>
  <si>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</si>
  <si>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</si>
  <si>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</si>
  <si>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</si>
  <si>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</si>
  <si>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</si>
  <si>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</si>
  <si>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</si>
  <si>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</si>
  <si>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</si>
  <si>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</si>
  <si>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</si>
  <si>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</si>
  <si>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</si>
  <si>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</si>
  <si>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</si>
  <si>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</si>
  <si>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</si>
  <si>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</si>
  <si>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</si>
  <si>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</si>
  <si>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</si>
  <si>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</si>
  <si>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</si>
  <si>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</si>
  <si>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</si>
  <si>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</si>
  <si>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</si>
  <si>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</si>
  <si>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</si>
  <si>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</si>
  <si>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</si>
  <si>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</si>
  <si>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</si>
  <si>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</si>
  <si>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</si>
  <si>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</si>
  <si>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</si>
  <si>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</si>
  <si>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</si>
  <si>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</si>
  <si>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</si>
  <si>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</si>
  <si>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</si>
  <si>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</si>
  <si>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</si>
  <si>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</si>
  <si>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</si>
  <si>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</si>
  <si>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</si>
  <si>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</si>
  <si>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</si>
  <si>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</si>
  <si>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</si>
  <si>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</si>
  <si>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</si>
  <si>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</si>
  <si>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</si>
  <si>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</si>
  <si>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</si>
  <si>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</si>
  <si>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</si>
  <si>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</si>
  <si>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</si>
  <si>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</si>
  <si>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</si>
  <si>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</si>
  <si>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</si>
  <si>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</si>
  <si>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</si>
  <si>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</si>
  <si>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</si>
  <si>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</si>
  <si>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</si>
  <si>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</si>
  <si>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</si>
  <si>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</si>
  <si>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</si>
  <si>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</si>
  <si>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</si>
  <si>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</si>
  <si>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</si>
  <si>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</si>
  <si>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</si>
  <si>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</si>
  <si>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</si>
  <si>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</si>
  <si>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</si>
  <si>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</si>
  <si>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</si>
  <si>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</si>
  <si>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</si>
  <si>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</si>
  <si>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</si>
  <si>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</si>
  <si>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</si>
  <si>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</si>
  <si>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</si>
  <si>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</si>
  <si>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</si>
  <si>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</si>
  <si>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</si>
  <si>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</si>
  <si>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</si>
  <si>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</si>
  <si>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</si>
  <si>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</si>
  <si>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</si>
  <si>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</si>
  <si>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</si>
  <si>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</si>
  <si>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</si>
  <si>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</si>
  <si>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</si>
  <si>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</si>
  <si>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</si>
  <si>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</si>
  <si>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</si>
  <si>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</si>
  <si>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</si>
  <si>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</si>
  <si>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</si>
  <si>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</si>
  <si>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</si>
  <si>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</si>
  <si>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</si>
  <si>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</si>
  <si>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</si>
  <si>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</si>
  <si>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</si>
  <si>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</si>
  <si>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</si>
  <si>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</si>
  <si>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</si>
  <si>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</si>
  <si>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</si>
  <si>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</si>
  <si>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</si>
  <si>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</si>
  <si>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</si>
  <si>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</si>
  <si>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</si>
  <si>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</si>
  <si>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</si>
  <si>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</si>
  <si>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</si>
  <si>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</si>
  <si>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</si>
  <si>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</si>
  <si>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</si>
  <si>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</si>
  <si>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</si>
  <si>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</si>
  <si>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</si>
  <si>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</si>
  <si>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</si>
  <si>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</si>
  <si>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</si>
  <si>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</si>
  <si>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</si>
  <si>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</si>
  <si>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</si>
  <si>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</si>
  <si>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</si>
  <si>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</si>
  <si>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</si>
  <si>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</si>
  <si>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</si>
  <si>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</si>
  <si>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</si>
  <si>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</si>
  <si>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</si>
  <si>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</si>
  <si>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</si>
  <si>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</si>
  <si>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</si>
  <si>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</si>
  <si>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</si>
  <si>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</si>
  <si>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</si>
  <si>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</si>
  <si>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</si>
  <si>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</si>
  <si>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</si>
  <si>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</si>
  <si>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</si>
  <si>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</si>
  <si>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</si>
  <si>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</si>
  <si>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</si>
  <si>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</si>
  <si>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</si>
  <si>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</si>
  <si>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</si>
  <si>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</si>
  <si>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</si>
  <si>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</si>
  <si>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</si>
  <si>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</si>
  <si>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</si>
  <si>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</si>
  <si>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</si>
  <si>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</si>
  <si>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</si>
  <si>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</si>
  <si>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</si>
  <si>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</si>
  <si>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</si>
  <si>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</si>
  <si>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</si>
  <si>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</si>
  <si>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</si>
  <si>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</si>
  <si>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</si>
  <si>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</si>
  <si>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</si>
  <si>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</si>
  <si>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</si>
  <si>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</si>
  <si>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</si>
  <si>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</si>
  <si>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</si>
  <si>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</si>
  <si>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</si>
  <si>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</si>
  <si>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</si>
  <si>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</si>
  <si>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</si>
  <si>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</si>
  <si>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</si>
  <si>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</si>
  <si>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</si>
  <si>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</si>
  <si>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</si>
  <si>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</si>
  <si>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</si>
  <si>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</si>
  <si>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</si>
  <si>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</si>
  <si>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</si>
  <si>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</si>
  <si>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</si>
  <si>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</si>
  <si>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</si>
  <si>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</si>
  <si>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</si>
  <si>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</si>
  <si>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</si>
  <si>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</si>
  <si>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</si>
  <si>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</si>
  <si>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</si>
  <si>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</si>
  <si>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</si>
  <si>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</si>
  <si>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</si>
  <si>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</si>
  <si>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</si>
  <si>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</si>
  <si>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</si>
  <si>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</si>
  <si>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</si>
  <si>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</si>
  <si>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</si>
  <si>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</si>
  <si>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</si>
  <si>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</si>
  <si>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</si>
  <si>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</si>
  <si>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</si>
  <si>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</si>
  <si>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</si>
  <si>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</si>
  <si>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</si>
  <si>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</si>
  <si>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</si>
  <si>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</si>
  <si>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</si>
  <si>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</si>
  <si>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</si>
  <si>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</si>
  <si>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</si>
  <si>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</si>
  <si>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</si>
  <si>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</si>
  <si>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</si>
  <si>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</si>
  <si>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</si>
  <si>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</si>
  <si>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</si>
  <si>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</si>
  <si>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</si>
  <si>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</si>
  <si>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</si>
  <si>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</si>
  <si>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</si>
  <si>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</si>
  <si>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</si>
  <si>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</si>
  <si>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</si>
  <si>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</si>
  <si>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</si>
  <si>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</si>
  <si>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</si>
  <si>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</si>
  <si>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</si>
  <si>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</si>
  <si>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</si>
  <si>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</si>
  <si>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</si>
  <si>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</si>
  <si>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</si>
  <si>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</si>
  <si>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</si>
  <si>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</si>
  <si>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</si>
  <si>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</si>
  <si>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</si>
  <si>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</si>
  <si>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</si>
  <si>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</si>
  <si>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</si>
  <si>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</si>
  <si>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</si>
  <si>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</si>
  <si>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</si>
  <si>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</si>
  <si>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</si>
  <si>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</si>
  <si>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</si>
  <si>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</si>
  <si>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</si>
  <si>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</si>
  <si>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</si>
  <si>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</si>
  <si>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</si>
  <si>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</si>
  <si>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</si>
  <si>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</si>
  <si>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</si>
  <si>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</si>
  <si>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</si>
  <si>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</si>
  <si>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</si>
  <si>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</si>
  <si>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</si>
  <si>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</si>
  <si>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</si>
  <si>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</si>
  <si>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</si>
  <si>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</si>
  <si>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</si>
  <si>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</si>
  <si>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</si>
  <si>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</si>
  <si>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</si>
  <si>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</si>
  <si>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</si>
  <si>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</si>
  <si>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</si>
  <si>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</si>
  <si>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</si>
  <si>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</si>
  <si>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</si>
  <si>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</si>
  <si>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</si>
  <si>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</si>
  <si>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</si>
  <si>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</si>
  <si>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</si>
  <si>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</si>
  <si>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</si>
  <si>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</si>
  <si>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</si>
  <si>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</si>
  <si>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</si>
  <si>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</si>
  <si>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</si>
  <si>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</si>
  <si>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</si>
  <si>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</si>
  <si>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</si>
  <si>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</si>
  <si>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</si>
  <si>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</si>
  <si>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</si>
  <si>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</si>
  <si>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</si>
  <si>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</si>
  <si>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</si>
  <si>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</si>
  <si>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</si>
  <si>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</si>
  <si>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</si>
  <si>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</si>
  <si>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</si>
  <si>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</si>
  <si>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</si>
  <si>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</si>
  <si>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</si>
  <si>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</si>
  <si>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</si>
  <si>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</si>
  <si>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</si>
  <si>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</si>
  <si>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</si>
  <si>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</si>
  <si>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</si>
  <si>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</si>
  <si>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</si>
  <si>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</si>
  <si>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</si>
  <si>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</si>
  <si>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</si>
  <si>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</si>
  <si>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</si>
  <si>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</si>
  <si>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</si>
  <si>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</si>
  <si>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</si>
  <si>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</si>
  <si>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</si>
  <si>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</si>
  <si>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</si>
  <si>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</si>
  <si>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</si>
  <si>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</si>
  <si>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</si>
  <si>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</si>
  <si>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</si>
  <si>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</si>
  <si>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</si>
  <si>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</si>
  <si>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</si>
  <si>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</si>
  <si>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</si>
  <si>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</si>
  <si>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</si>
  <si>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</si>
  <si>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</si>
  <si>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</si>
  <si>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</si>
  <si>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</si>
  <si>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</si>
  <si>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</si>
  <si>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</si>
  <si>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</si>
  <si>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</si>
  <si>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</si>
  <si>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</si>
  <si>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</si>
  <si>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</si>
  <si>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</si>
  <si>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</si>
  <si>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</si>
  <si>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</si>
  <si>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</si>
  <si>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</si>
  <si>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</si>
  <si>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</si>
  <si>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</si>
  <si>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</si>
  <si>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</si>
  <si>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</si>
  <si>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</si>
  <si>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</si>
  <si>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</si>
  <si>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</si>
  <si>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</si>
  <si>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</si>
  <si>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</si>
  <si>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</si>
  <si>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</si>
  <si>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</si>
  <si>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</si>
  <si>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</si>
  <si>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</si>
  <si>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</si>
  <si>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</si>
  <si>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</si>
  <si>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</si>
  <si>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</si>
  <si>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</si>
  <si>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</si>
  <si>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</si>
  <si>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</si>
  <si>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</si>
  <si>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</si>
  <si>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</si>
  <si>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</si>
  <si>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</si>
  <si>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</si>
  <si>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</si>
  <si>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</si>
  <si>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</si>
  <si>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</si>
  <si>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</si>
  <si>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</si>
  <si>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</si>
  <si>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</si>
  <si>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</si>
  <si>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</si>
  <si>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</si>
  <si>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</si>
  <si>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</si>
  <si>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</si>
  <si>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</si>
  <si>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</si>
  <si>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</si>
  <si>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</si>
  <si>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</si>
  <si>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</si>
  <si>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</si>
  <si>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</si>
  <si>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</si>
  <si>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</si>
  <si>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</si>
  <si>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</si>
  <si>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</si>
  <si>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</si>
  <si>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</si>
  <si>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</si>
  <si>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</si>
  <si>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</si>
  <si>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</si>
  <si>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</si>
  <si>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</si>
  <si>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</si>
  <si>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</si>
  <si>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</si>
  <si>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</si>
  <si>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</si>
  <si>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</si>
  <si>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</si>
  <si>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</si>
  <si>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</si>
  <si>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</si>
  <si>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</si>
  <si>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</si>
  <si>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</si>
  <si>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</si>
  <si>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</si>
  <si>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</si>
  <si>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</si>
  <si>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</si>
  <si>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</si>
  <si>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</si>
  <si>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</si>
  <si>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</si>
  <si>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</si>
  <si>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</si>
  <si>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</si>
  <si>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</si>
  <si>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</si>
  <si>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</si>
  <si>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</si>
  <si>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</si>
  <si>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</si>
  <si>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</si>
  <si>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</si>
  <si>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</si>
  <si>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</si>
  <si>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</si>
  <si>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</si>
  <si>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</si>
  <si>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</si>
  <si>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</si>
  <si>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</si>
  <si>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</si>
  <si>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</si>
  <si>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</si>
  <si>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</si>
  <si>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</si>
  <si>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</si>
  <si>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</si>
  <si>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</si>
  <si>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</si>
  <si>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</si>
  <si>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</si>
  <si>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</si>
  <si>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</si>
  <si>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</si>
  <si>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</si>
  <si>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</si>
  <si>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</si>
  <si>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</si>
  <si>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</si>
  <si>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</si>
  <si>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</si>
  <si>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</si>
  <si>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</si>
  <si>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</si>
  <si>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</si>
  <si>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</si>
  <si>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</si>
  <si>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</si>
  <si>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</si>
  <si>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</si>
  <si>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</si>
  <si>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</si>
  <si>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</si>
  <si>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</si>
  <si>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</si>
  <si>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</si>
  <si>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</si>
  <si>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</si>
  <si>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</si>
  <si>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</si>
  <si>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</si>
  <si>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</si>
  <si>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</si>
  <si>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</si>
  <si>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</si>
  <si>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</si>
  <si>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</si>
  <si>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</si>
  <si>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</si>
  <si>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</si>
  <si>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</si>
  <si>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</si>
  <si>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</si>
  <si>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</si>
  <si>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</si>
  <si>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</si>
  <si>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</si>
  <si>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</si>
  <si>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</si>
  <si>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</si>
  <si>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</si>
  <si>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</si>
  <si>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</si>
  <si>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</si>
  <si>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</si>
  <si>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</si>
  <si>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</si>
  <si>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</si>
  <si>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</si>
  <si>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</si>
  <si>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</si>
  <si>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</si>
  <si>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</si>
  <si>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</si>
  <si>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</si>
  <si>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</si>
  <si>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</si>
  <si>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</si>
  <si>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</si>
  <si>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</si>
  <si>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</si>
  <si>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</si>
  <si>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</si>
  <si>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</si>
  <si>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</si>
  <si>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</si>
  <si>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</si>
  <si>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</si>
  <si>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</si>
  <si>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</si>
  <si>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</si>
  <si>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</si>
  <si>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</si>
  <si>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</si>
  <si>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</si>
  <si>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</si>
  <si>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</si>
  <si>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</si>
  <si>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</si>
  <si>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</si>
  <si>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</si>
  <si>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</si>
  <si>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</si>
  <si>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</si>
  <si>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</si>
  <si>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</si>
  <si>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</si>
  <si>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</si>
  <si>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</si>
  <si>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</si>
  <si>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</si>
  <si>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</si>
  <si>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</si>
  <si>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</si>
  <si>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</si>
  <si>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</si>
  <si>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</si>
  <si>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</si>
  <si>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</si>
  <si>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</si>
  <si>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</si>
  <si>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</si>
  <si>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</si>
  <si>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</si>
  <si>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</si>
  <si>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</si>
  <si>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</si>
  <si>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</si>
  <si>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</si>
  <si>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</si>
  <si>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</si>
  <si>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</si>
  <si>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</si>
  <si>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</si>
  <si>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</si>
  <si>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</si>
  <si>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</si>
  <si>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</si>
  <si>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</si>
  <si>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</si>
  <si>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</si>
  <si>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</si>
  <si>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</si>
  <si>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</si>
  <si>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</si>
  <si>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</si>
  <si>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</si>
  <si>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</si>
  <si>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</si>
  <si>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</si>
  <si>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</si>
  <si>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</si>
  <si>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</si>
  <si>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</si>
  <si>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</si>
  <si>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</si>
  <si>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</si>
  <si>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</si>
  <si>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</si>
  <si>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</si>
  <si>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</si>
  <si>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</si>
  <si>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</si>
  <si>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</si>
  <si>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</si>
  <si>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</si>
  <si>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</si>
  <si>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</si>
  <si>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</si>
  <si>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</si>
  <si>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</si>
  <si>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</si>
  <si>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</si>
  <si>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</si>
  <si>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</si>
  <si>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</si>
  <si>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</si>
  <si>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</si>
  <si>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</si>
  <si>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</si>
  <si>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</si>
  <si>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</si>
  <si>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</si>
  <si>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</si>
  <si>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</si>
  <si>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</si>
  <si>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</si>
  <si>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</si>
  <si>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</si>
  <si>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</si>
  <si>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</si>
  <si>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</si>
  <si>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</si>
  <si>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</si>
  <si>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</si>
  <si>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</si>
  <si>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</si>
  <si>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</si>
  <si>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</si>
  <si>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</si>
  <si>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</si>
  <si>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</si>
  <si>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</si>
  <si>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</si>
  <si>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</si>
  <si>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</si>
  <si>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</si>
  <si>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</si>
  <si>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</si>
  <si>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</si>
  <si>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</si>
  <si>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</si>
  <si>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</si>
  <si>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</si>
  <si>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</si>
  <si>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</si>
  <si>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</si>
  <si>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</si>
  <si>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</si>
  <si>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</si>
  <si>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</si>
  <si>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</si>
  <si>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</si>
  <si>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</si>
  <si>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</si>
  <si>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</si>
  <si>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</si>
  <si>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</si>
  <si>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</si>
  <si>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</si>
  <si>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</si>
  <si>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</si>
  <si>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</si>
  <si>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</si>
  <si>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</si>
  <si>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</si>
  <si>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</si>
  <si>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</si>
  <si>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</si>
  <si>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</si>
  <si>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</si>
  <si>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</si>
  <si>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</si>
  <si>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</si>
  <si>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</si>
  <si>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</si>
  <si>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</si>
  <si>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</si>
  <si>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</si>
  <si>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</si>
  <si>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</si>
  <si>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</si>
  <si>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</si>
  <si>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</si>
  <si>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</si>
  <si>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</si>
  <si>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</si>
  <si>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</si>
  <si>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</si>
  <si>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</si>
  <si>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</si>
  <si>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</si>
  <si>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</si>
  <si>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</si>
  <si>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</si>
  <si>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</si>
  <si>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</si>
  <si>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</si>
  <si>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</si>
  <si>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</si>
  <si>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</si>
  <si>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</si>
  <si>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</si>
  <si>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</si>
  <si>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</si>
  <si>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</si>
  <si>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</si>
  <si>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</si>
  <si>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</si>
  <si>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</si>
  <si>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</si>
  <si>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</si>
  <si>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</si>
  <si>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</si>
  <si>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</si>
  <si>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</si>
  <si>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</si>
  <si>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</si>
  <si>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</si>
  <si>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</si>
  <si>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</si>
  <si>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</si>
  <si>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</si>
  <si>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</si>
  <si>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</si>
  <si>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</si>
  <si>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</si>
  <si>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</si>
  <si>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</si>
  <si>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</si>
  <si>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</si>
  <si>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</si>
  <si>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</si>
  <si>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</si>
  <si>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</si>
  <si>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</si>
  <si>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</si>
  <si>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</si>
  <si>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</si>
  <si>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</si>
  <si>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</si>
  <si>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</si>
  <si>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</si>
  <si>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</si>
  <si>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</si>
  <si>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</si>
  <si>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</si>
  <si>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</si>
  <si>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</si>
  <si>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</si>
  <si>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</si>
  <si>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</si>
  <si>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</si>
  <si>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</si>
  <si>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</si>
  <si>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</si>
  <si>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</si>
  <si>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</si>
  <si>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</si>
  <si>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</si>
  <si>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</si>
  <si>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</si>
  <si>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</si>
  <si>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</si>
  <si>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</si>
  <si>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</si>
  <si>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</si>
  <si>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</si>
  <si>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</si>
  <si>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</si>
  <si>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</si>
  <si>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</si>
  <si>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</si>
  <si>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</si>
  <si>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</si>
  <si>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</si>
  <si>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</si>
  <si>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</si>
  <si>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</si>
  <si>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</si>
  <si>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</si>
  <si>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</si>
  <si>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</si>
  <si>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</si>
  <si>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</si>
  <si>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</si>
  <si>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</si>
  <si>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</si>
  <si>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</si>
  <si>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</si>
  <si>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</si>
  <si>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</si>
  <si>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</si>
  <si>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</si>
  <si>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</si>
  <si>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</si>
  <si>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</si>
  <si>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</si>
  <si>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</si>
  <si>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</si>
  <si>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</si>
  <si>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</si>
  <si>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</si>
  <si>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</si>
  <si>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</si>
  <si>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</si>
  <si>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</si>
  <si>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</si>
  <si>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</si>
  <si>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</si>
  <si>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</si>
  <si>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</si>
  <si>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</si>
  <si>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</si>
  <si>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</si>
  <si>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</si>
  <si>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</si>
  <si>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</si>
  <si>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</si>
  <si>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</si>
  <si>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</si>
  <si>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</si>
  <si>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</si>
  <si>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</si>
  <si>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</si>
  <si>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</si>
  <si>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</si>
  <si>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</si>
  <si>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</si>
  <si>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</si>
  <si>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</si>
  <si>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</si>
  <si>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</si>
  <si>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</si>
  <si>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</si>
  <si>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</si>
  <si>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</si>
  <si>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</si>
  <si>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</si>
  <si>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</si>
  <si>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</si>
  <si>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</si>
  <si>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</si>
  <si>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</si>
  <si>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</si>
  <si>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</si>
  <si>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</si>
  <si>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</si>
  <si>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</si>
  <si>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</si>
  <si>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</si>
  <si>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</si>
  <si>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</si>
  <si>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</si>
  <si>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</si>
  <si>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</si>
  <si>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</si>
  <si>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</si>
  <si>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</si>
  <si>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</si>
  <si>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</si>
  <si>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</si>
  <si>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</si>
  <si>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</si>
  <si>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</si>
  <si>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</si>
  <si>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</si>
  <si>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</si>
  <si>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</si>
  <si>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</si>
  <si>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</si>
  <si>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</si>
  <si>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</si>
  <si>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</si>
  <si>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</si>
  <si>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</si>
  <si>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</si>
  <si>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</si>
  <si>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</si>
  <si>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</si>
  <si>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</si>
  <si>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</si>
  <si>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</si>
  <si>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</si>
  <si>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</si>
  <si>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</si>
  <si>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</si>
  <si>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</si>
  <si>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</si>
  <si>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</si>
  <si>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</si>
  <si>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</si>
  <si>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</si>
  <si>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</si>
  <si>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</si>
  <si>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</si>
  <si>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</si>
  <si>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</si>
  <si>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</si>
  <si>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</si>
  <si>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</si>
  <si>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</si>
  <si>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</si>
  <si>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</si>
  <si>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</si>
  <si>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</si>
  <si>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</si>
  <si>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</si>
  <si>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</si>
  <si>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</si>
  <si>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</si>
  <si>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</si>
  <si>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</si>
  <si>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</si>
  <si>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</si>
  <si>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</si>
  <si>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</si>
  <si>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</si>
  <si>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</si>
  <si>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</si>
  <si>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</si>
  <si>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</si>
  <si>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</si>
  <si>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</si>
  <si>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</si>
  <si>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</si>
  <si>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</si>
  <si>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</si>
  <si>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</si>
  <si>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</si>
  <si>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</si>
  <si>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</si>
  <si>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</si>
  <si>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</si>
  <si>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</si>
  <si>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</si>
  <si>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</si>
  <si>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</si>
  <si>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</si>
  <si>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</si>
  <si>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</si>
  <si>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</si>
  <si>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</si>
  <si>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</si>
  <si>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</si>
  <si>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</si>
  <si>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</si>
  <si>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</si>
  <si>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</si>
  <si>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</si>
  <si>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</si>
  <si>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</si>
  <si>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</si>
  <si>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</si>
  <si>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</si>
  <si>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</si>
  <si>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</si>
  <si>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</si>
  <si>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</si>
  <si>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</si>
  <si>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</si>
  <si>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</si>
  <si>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</si>
  <si>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</si>
  <si>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</si>
  <si>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</si>
  <si>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</si>
  <si>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</si>
  <si>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</si>
  <si>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</si>
  <si>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</si>
  <si>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</si>
  <si>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</si>
  <si>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</si>
  <si>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</si>
  <si>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</si>
  <si>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</si>
  <si>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</si>
  <si>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</si>
  <si>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</si>
  <si>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</si>
  <si>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</si>
  <si>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</si>
  <si>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</si>
  <si>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</si>
  <si>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</si>
  <si>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</si>
  <si>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</si>
  <si>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</si>
  <si>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</si>
  <si>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</si>
  <si>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</si>
  <si>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</si>
  <si>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</si>
  <si>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</si>
  <si>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</si>
  <si>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</si>
  <si>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</si>
  <si>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</si>
  <si>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</si>
  <si>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</si>
  <si>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</si>
  <si>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</si>
  <si>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</si>
  <si>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</si>
  <si>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</si>
  <si>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</si>
  <si>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</si>
  <si>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</si>
  <si>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</si>
  <si>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</si>
  <si>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</si>
  <si>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</si>
  <si>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</si>
  <si>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</si>
  <si>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</si>
  <si>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</si>
  <si>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</si>
  <si>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</si>
  <si>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</si>
  <si>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</si>
  <si>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</si>
  <si>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</si>
  <si>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</si>
  <si>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</si>
  <si>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</si>
  <si>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</si>
  <si>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</si>
  <si>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</si>
  <si>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</si>
  <si>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</si>
  <si>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</si>
  <si>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</si>
  <si>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</si>
  <si>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</si>
  <si>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</si>
  <si>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</si>
  <si>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</si>
  <si>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</si>
  <si>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</si>
  <si>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</si>
  <si>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</si>
  <si>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</si>
  <si>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</si>
  <si>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</si>
  <si>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</si>
  <si>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</si>
  <si>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</si>
  <si>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</si>
  <si>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</si>
  <si>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</si>
  <si>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</si>
  <si>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</si>
  <si>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</si>
  <si>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</si>
  <si>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</si>
  <si>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</si>
  <si>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</si>
  <si>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</si>
  <si>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</si>
  <si>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</si>
  <si>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</si>
  <si>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</si>
  <si>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</si>
  <si>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</si>
  <si>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</si>
  <si>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</si>
  <si>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</si>
  <si>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</si>
  <si>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</si>
  <si>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</si>
  <si>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</si>
  <si>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</si>
  <si>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</si>
  <si>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</si>
  <si>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</si>
  <si>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</si>
  <si>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</si>
  <si>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</si>
  <si>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</si>
  <si>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</si>
  <si>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</si>
  <si>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</si>
  <si>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</si>
  <si>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</si>
  <si>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</si>
  <si>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</si>
  <si>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</si>
  <si>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</si>
  <si>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</si>
  <si>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</si>
  <si>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</si>
  <si>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</si>
  <si>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</si>
  <si>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</si>
  <si>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</si>
  <si>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</si>
  <si>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</si>
  <si>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</si>
  <si>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</si>
  <si>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</si>
  <si>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</si>
  <si>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</si>
  <si>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</si>
  <si>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</si>
  <si>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</si>
  <si>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</si>
  <si>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</si>
  <si>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</si>
  <si>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</si>
  <si>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</si>
  <si>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</si>
  <si>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</si>
  <si>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</si>
  <si>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</si>
  <si>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</si>
  <si>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</si>
  <si>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</si>
  <si>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</si>
  <si>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</si>
  <si>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</si>
  <si>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</si>
  <si>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</si>
  <si>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</si>
  <si>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</si>
  <si>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</si>
  <si>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</si>
  <si>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</si>
  <si>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</si>
  <si>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</si>
  <si>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</si>
  <si>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</si>
  <si>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</si>
  <si>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</si>
  <si>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</si>
  <si>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</si>
  <si>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</si>
  <si>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</si>
  <si>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</si>
  <si>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</si>
  <si>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</si>
  <si>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</si>
  <si>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</si>
  <si>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</si>
  <si>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</si>
  <si>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</si>
  <si>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</si>
  <si>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</si>
  <si>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</si>
  <si>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</si>
  <si>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</si>
  <si>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</si>
  <si>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</si>
  <si>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</si>
  <si>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</si>
  <si>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</si>
  <si>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</si>
  <si>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</si>
  <si>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</si>
  <si>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</si>
  <si>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</si>
  <si>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</si>
  <si>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</si>
  <si>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</si>
  <si>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</si>
  <si>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</si>
  <si>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</si>
  <si>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</si>
  <si>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</si>
  <si>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</si>
  <si>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</si>
  <si>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</si>
  <si>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</si>
  <si>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</si>
  <si>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</si>
  <si>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</si>
  <si>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</si>
  <si>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</si>
  <si>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</si>
  <si>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</si>
  <si>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</si>
  <si>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</si>
  <si>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</si>
  <si>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</si>
  <si>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</si>
  <si>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</si>
  <si>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</si>
  <si>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</si>
  <si>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</si>
  <si>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</si>
  <si>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</si>
  <si>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</si>
  <si>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</si>
  <si>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</si>
  <si>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</si>
  <si>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</si>
  <si>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</si>
  <si>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</si>
  <si>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</si>
  <si>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</si>
  <si>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</si>
  <si>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</si>
  <si>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</si>
  <si>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</si>
  <si>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</si>
  <si>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</si>
  <si>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</si>
  <si>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</si>
  <si>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</si>
  <si>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</si>
  <si>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</si>
  <si>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</si>
  <si>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</si>
  <si>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</si>
  <si>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</si>
  <si>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</si>
  <si>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</si>
  <si>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</si>
  <si>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</si>
  <si>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</si>
  <si>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</si>
  <si>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</si>
  <si>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</si>
  <si>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</si>
  <si>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</si>
  <si>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</si>
  <si>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</si>
  <si>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</si>
  <si>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</si>
  <si>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</si>
  <si>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</si>
  <si>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</si>
  <si>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</si>
  <si>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</si>
  <si>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</si>
  <si>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</si>
  <si>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</si>
  <si>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</si>
  <si>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</si>
  <si>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</si>
  <si>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</si>
  <si>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</si>
  <si>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</si>
  <si>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</si>
  <si>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</si>
  <si>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</si>
  <si>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</si>
  <si>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</si>
  <si>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</si>
  <si>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</si>
  <si>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</si>
  <si>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</si>
  <si>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</si>
  <si>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</si>
  <si>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</si>
  <si>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</si>
  <si>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</si>
  <si>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</si>
  <si>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</si>
  <si>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</si>
  <si>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</si>
  <si>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</si>
  <si>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</si>
  <si>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</si>
  <si>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</si>
  <si>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</si>
  <si>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</si>
  <si>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</si>
  <si>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</si>
  <si>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</si>
  <si>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</si>
  <si>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</si>
  <si>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</si>
  <si>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</si>
  <si>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</si>
  <si>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</si>
  <si>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</si>
  <si>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</si>
  <si>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</si>
  <si>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</si>
  <si>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</si>
  <si>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</si>
  <si>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</si>
  <si>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</si>
  <si>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</si>
  <si>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</si>
  <si>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</si>
  <si>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</si>
  <si>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</si>
  <si>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</si>
  <si>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</si>
  <si>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</si>
  <si>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</si>
  <si>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</si>
  <si>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</si>
  <si>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</si>
  <si>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</si>
  <si>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</si>
  <si>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</si>
  <si>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</si>
  <si>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</si>
  <si>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</si>
  <si>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</si>
  <si>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</si>
  <si>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</si>
  <si>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</si>
  <si>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</si>
  <si>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</si>
  <si>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</si>
  <si>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</si>
  <si>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</si>
  <si>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</si>
  <si>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</si>
  <si>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</si>
  <si>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</si>
  <si>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</si>
  <si>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</si>
  <si>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</si>
  <si>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</si>
  <si>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</si>
  <si>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</si>
  <si>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</si>
  <si>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</si>
  <si>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</si>
  <si>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</si>
  <si>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</si>
  <si>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</si>
  <si>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</si>
  <si>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</si>
  <si>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</si>
  <si>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</si>
  <si>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</si>
  <si>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</si>
  <si>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</si>
  <si>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</si>
  <si>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</si>
  <si>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</si>
  <si>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</si>
  <si>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</si>
  <si>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</si>
  <si>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</si>
  <si>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</si>
  <si>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</si>
  <si>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</si>
  <si>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</si>
  <si>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</si>
  <si>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</si>
  <si>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</si>
  <si>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</si>
  <si>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</si>
  <si>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</si>
  <si>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</si>
  <si>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</si>
  <si>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</si>
  <si>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</si>
  <si>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</si>
  <si>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</si>
  <si>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</si>
  <si>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</si>
  <si>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</si>
  <si>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</si>
  <si>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</si>
  <si>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</si>
  <si>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</si>
  <si>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</si>
  <si>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</si>
  <si>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</si>
  <si>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</si>
  <si>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</si>
  <si>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</si>
  <si>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</si>
  <si>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</si>
  <si>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</si>
  <si>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</si>
  <si>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</si>
  <si>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</si>
  <si>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</si>
  <si>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</si>
  <si>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</si>
  <si>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</si>
  <si>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</si>
  <si>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</si>
  <si>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</si>
  <si>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</si>
  <si>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</si>
  <si>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</si>
  <si>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</si>
  <si>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</si>
  <si>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</si>
  <si>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</si>
  <si>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</si>
  <si>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</si>
  <si>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</si>
  <si>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</si>
  <si>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</si>
  <si>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</si>
  <si>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</si>
  <si>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</si>
  <si>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</si>
  <si>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</si>
  <si>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</si>
  <si>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</si>
  <si>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</si>
  <si>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</si>
  <si>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</si>
  <si>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</si>
  <si>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</si>
  <si>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</si>
  <si>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</si>
  <si>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</si>
  <si>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</si>
  <si>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</si>
  <si>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</si>
  <si>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</si>
  <si>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</si>
  <si>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</si>
  <si>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</si>
  <si>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</si>
  <si>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</si>
  <si>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</si>
  <si>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</si>
  <si>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</si>
  <si>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</si>
  <si>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</si>
  <si>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</si>
  <si>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</si>
  <si>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</si>
  <si>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</si>
  <si>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</si>
  <si>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</si>
  <si>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</si>
  <si>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</si>
  <si>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</si>
  <si>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</si>
  <si>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</si>
  <si>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</si>
  <si>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</si>
  <si>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</si>
  <si>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</si>
  <si>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</si>
  <si>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</si>
  <si>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</si>
  <si>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</si>
  <si>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</si>
  <si>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</si>
  <si>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</si>
  <si>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</si>
  <si>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</si>
  <si>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</si>
  <si>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</si>
  <si>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</si>
  <si>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</si>
  <si>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</si>
  <si>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</si>
  <si>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</si>
  <si>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</si>
  <si>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</si>
  <si>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</si>
  <si>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</si>
  <si>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</si>
  <si>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</si>
  <si>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</si>
  <si>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</si>
  <si>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</si>
  <si>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</si>
  <si>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</si>
  <si>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</si>
  <si>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</si>
  <si>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</si>
  <si>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</si>
  <si>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</si>
  <si>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</si>
  <si>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</si>
  <si>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</si>
  <si>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</si>
  <si>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</si>
  <si>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</si>
  <si>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</si>
  <si>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</si>
  <si>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</si>
  <si>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</si>
  <si>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</si>
  <si>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</si>
  <si>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</si>
  <si>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</si>
  <si>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</si>
  <si>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</si>
  <si>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</si>
  <si>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</si>
  <si>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</si>
  <si>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</si>
  <si>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</si>
  <si>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</si>
  <si>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</si>
  <si>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</si>
  <si>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</si>
  <si>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</si>
  <si>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</si>
  <si>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</si>
  <si>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</si>
  <si>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</si>
  <si>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</si>
  <si>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</si>
  <si>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</si>
  <si>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</si>
  <si>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</si>
  <si>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</si>
  <si>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</si>
  <si>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</si>
  <si>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</si>
  <si>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</si>
  <si>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</si>
  <si>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</si>
  <si>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</si>
  <si>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</si>
  <si>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</si>
  <si>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</si>
  <si>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</si>
  <si>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</si>
  <si>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</si>
  <si>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</si>
  <si>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</si>
  <si>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</si>
  <si>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</si>
  <si>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</si>
  <si>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</si>
  <si>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</si>
  <si>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</si>
  <si>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</si>
  <si>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</si>
  <si>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</si>
  <si>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</si>
  <si>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</si>
  <si>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</si>
  <si>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</si>
  <si>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</si>
  <si>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</si>
  <si>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</si>
  <si>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</si>
  <si>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</si>
  <si>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</si>
  <si>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</si>
  <si>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</si>
  <si>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</si>
  <si>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</si>
  <si>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</si>
  <si>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</si>
  <si>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</si>
  <si>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</si>
  <si>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</si>
  <si>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</si>
  <si>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</si>
  <si>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</si>
  <si>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</si>
  <si>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</si>
  <si>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</si>
  <si>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</si>
  <si>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</si>
  <si>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</si>
  <si>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</si>
  <si>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</si>
  <si>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</si>
  <si>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</si>
  <si>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</si>
  <si>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</si>
  <si>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</si>
  <si>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</si>
  <si>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</si>
  <si>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</si>
  <si>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</si>
  <si>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</si>
  <si>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</si>
  <si>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</si>
  <si>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</si>
  <si>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</si>
  <si>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</si>
  <si>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</si>
  <si>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</si>
  <si>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</si>
  <si>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</si>
  <si>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</si>
  <si>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</si>
  <si>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</si>
  <si>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</si>
  <si>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</si>
  <si>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</si>
  <si>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</si>
  <si>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</si>
  <si>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</si>
  <si>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</si>
  <si>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</si>
  <si>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</si>
  <si>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</si>
  <si>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</si>
  <si>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</si>
  <si>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</si>
  <si>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</si>
  <si>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</si>
  <si>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</si>
  <si>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</si>
  <si>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</si>
  <si>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</si>
  <si>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</si>
  <si>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</si>
  <si>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</si>
  <si>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</si>
  <si>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</si>
  <si>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</si>
  <si>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</si>
  <si>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</si>
  <si>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</si>
  <si>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</si>
  <si>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</si>
  <si>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</si>
  <si>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</si>
  <si>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</si>
  <si>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</si>
  <si>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</si>
  <si>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</si>
  <si>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</si>
  <si>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</si>
  <si>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</si>
  <si>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</si>
  <si>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</si>
  <si>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</si>
  <si>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</si>
  <si>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</si>
  <si>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</si>
  <si>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</si>
  <si>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</si>
  <si>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</si>
  <si>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</si>
  <si>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</si>
  <si>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</si>
  <si>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</si>
  <si>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</si>
  <si>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</si>
  <si>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</si>
  <si>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</si>
  <si>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</si>
  <si>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</si>
  <si>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</si>
  <si>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</si>
  <si>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</si>
  <si>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</si>
  <si>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</si>
  <si>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</si>
  <si>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</si>
  <si>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</si>
  <si>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</si>
  <si>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</si>
  <si>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</si>
  <si>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</si>
  <si>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</si>
  <si>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</si>
  <si>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</si>
  <si>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</si>
  <si>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</si>
  <si>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</si>
  <si>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</si>
  <si>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</si>
  <si>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</si>
  <si>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</si>
  <si>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</si>
  <si>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</si>
  <si>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</si>
  <si>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</si>
  <si>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</si>
  <si>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</si>
  <si>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</si>
  <si>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</si>
  <si>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</si>
  <si>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</si>
  <si>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</si>
  <si>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</si>
  <si>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</si>
  <si>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</si>
  <si>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</si>
  <si>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</si>
  <si>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</si>
  <si>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</si>
  <si>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</si>
  <si>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</si>
  <si>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</si>
  <si>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</si>
  <si>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</si>
  <si>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</si>
  <si>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</si>
  <si>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</si>
  <si>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</si>
  <si>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</si>
  <si>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</si>
  <si>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</si>
  <si>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</si>
  <si>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</si>
  <si>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</si>
  <si>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</si>
  <si>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</si>
  <si>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</si>
  <si>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</si>
  <si>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</si>
  <si>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</si>
  <si>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</si>
  <si>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</si>
  <si>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</si>
  <si>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</si>
  <si>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</si>
  <si>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</si>
  <si>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</si>
  <si>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</si>
  <si>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</si>
  <si>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</si>
  <si>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</si>
  <si>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</si>
  <si>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</si>
  <si>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</si>
  <si>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</si>
  <si>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</si>
  <si>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</si>
  <si>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</si>
  <si>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</si>
  <si>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</si>
  <si>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</si>
  <si>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</si>
  <si>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</si>
  <si>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</si>
  <si>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</si>
  <si>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</si>
  <si>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</si>
  <si>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</si>
  <si>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</si>
  <si>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</si>
  <si>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</si>
  <si>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</si>
  <si>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</si>
  <si>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</si>
  <si>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</si>
  <si>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</si>
  <si>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</si>
  <si>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</si>
  <si>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</si>
  <si>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</si>
  <si>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</si>
  <si>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</si>
  <si>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</si>
  <si>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</si>
  <si>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</si>
  <si>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</si>
  <si>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</si>
  <si>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</si>
  <si>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</si>
  <si>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</si>
  <si>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</si>
  <si>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</si>
  <si>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</si>
  <si>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</si>
  <si>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</si>
  <si>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</si>
  <si>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</si>
  <si>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</si>
  <si>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</si>
  <si>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</si>
  <si>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</si>
  <si>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</si>
  <si>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</si>
  <si>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</si>
  <si>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</si>
  <si>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</si>
  <si>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</si>
  <si>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</si>
  <si>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</si>
  <si>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</si>
  <si>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</si>
  <si>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</si>
  <si>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</si>
  <si>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</si>
  <si>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</si>
  <si>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</si>
  <si>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</si>
  <si>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</si>
  <si>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</si>
  <si>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</si>
  <si>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</si>
  <si>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</si>
  <si>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</si>
  <si>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</si>
  <si>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</si>
  <si>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</si>
  <si>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</si>
  <si>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</si>
  <si>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</si>
  <si>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</si>
  <si>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</si>
  <si>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</si>
  <si>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</si>
  <si>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</si>
  <si>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</si>
  <si>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</si>
  <si>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</si>
  <si>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</si>
  <si>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</si>
  <si>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</si>
  <si>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</si>
  <si>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</si>
  <si>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</si>
  <si>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</si>
  <si>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</si>
  <si>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</si>
  <si>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</si>
  <si>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</si>
  <si>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</si>
  <si>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</si>
  <si>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</si>
  <si>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</si>
  <si>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</si>
  <si>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</si>
  <si>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</si>
  <si>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</si>
  <si>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</si>
  <si>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</si>
  <si>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</si>
  <si>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</si>
  <si>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</si>
  <si>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</si>
  <si>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</si>
  <si>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</si>
  <si>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</si>
  <si>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</si>
  <si>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</si>
  <si>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</si>
  <si>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</si>
  <si>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</si>
  <si>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</si>
  <si>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</si>
  <si>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</si>
  <si>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</si>
  <si>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</si>
  <si>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</si>
  <si>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</si>
  <si>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</si>
  <si>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</si>
  <si>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</si>
  <si>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</si>
  <si>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</si>
  <si>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</si>
  <si>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</si>
  <si>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</si>
  <si>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</si>
  <si>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</si>
  <si>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</si>
  <si>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</si>
  <si>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</si>
  <si>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</si>
  <si>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</si>
  <si>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</si>
  <si>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</si>
  <si>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</si>
  <si>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</si>
  <si>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</si>
  <si>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</si>
  <si>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</si>
  <si>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</si>
  <si>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</si>
  <si>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</si>
  <si>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</si>
  <si>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</si>
  <si>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</si>
  <si>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</si>
  <si>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</si>
  <si>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</si>
  <si>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</si>
  <si>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</si>
  <si>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</si>
  <si>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</si>
  <si>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</si>
  <si>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</si>
  <si>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</si>
  <si>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</si>
  <si>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</si>
  <si>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</si>
  <si>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</si>
  <si>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</si>
  <si>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</si>
  <si>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</si>
  <si>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</si>
  <si>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</si>
  <si>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</si>
  <si>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</si>
  <si>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</si>
  <si>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</si>
  <si>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</si>
  <si>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</si>
  <si>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</si>
  <si>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</si>
  <si>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</si>
  <si>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</si>
  <si>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</si>
  <si>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</si>
  <si>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</si>
  <si>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</si>
  <si>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</si>
  <si>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</si>
  <si>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</si>
  <si>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</si>
  <si>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</si>
  <si>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</si>
  <si>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</si>
  <si>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</si>
  <si>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</si>
  <si>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</si>
  <si>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</si>
  <si>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</si>
  <si>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</si>
  <si>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</si>
  <si>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</si>
  <si>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</si>
  <si>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</si>
  <si>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</si>
  <si>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</si>
  <si>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</si>
  <si>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</si>
  <si>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</si>
  <si>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</si>
  <si>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</si>
  <si>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</si>
  <si>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</si>
  <si>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</si>
  <si>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</si>
  <si>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</si>
  <si>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</si>
  <si>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</si>
  <si>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</si>
  <si>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</si>
  <si>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</si>
  <si>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</si>
  <si>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</si>
  <si>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</si>
  <si>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</si>
  <si>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</si>
  <si>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</si>
  <si>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</si>
  <si>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</si>
  <si>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</si>
  <si>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</si>
  <si>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</si>
  <si>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</si>
  <si>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</si>
  <si>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</si>
  <si>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</si>
  <si>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</si>
  <si>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</si>
  <si>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</si>
  <si>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</si>
  <si>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</si>
  <si>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</si>
  <si>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</si>
  <si>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</si>
  <si>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</si>
  <si>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</si>
  <si>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</si>
  <si>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</si>
  <si>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</si>
  <si>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</si>
  <si>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</si>
  <si>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</si>
  <si>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</si>
  <si>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</si>
  <si>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</si>
  <si>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</si>
  <si>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</si>
  <si>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</si>
  <si>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</si>
  <si>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</si>
  <si>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</si>
  <si>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</si>
  <si>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</si>
  <si>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</si>
  <si>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</si>
  <si>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</si>
  <si>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</si>
  <si>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</si>
  <si>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</si>
  <si>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</si>
  <si>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</si>
  <si>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</si>
  <si>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</si>
  <si>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</si>
  <si>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</si>
  <si>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</si>
  <si>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</si>
  <si>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</si>
  <si>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</si>
  <si>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</si>
  <si>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</si>
  <si>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</si>
  <si>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</si>
  <si>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</si>
  <si>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</si>
  <si>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</si>
  <si>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</si>
  <si>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</si>
  <si>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</si>
  <si>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</si>
  <si>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</si>
  <si>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</si>
  <si>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</si>
  <si>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</si>
  <si>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</si>
  <si>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</si>
  <si>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</si>
  <si>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</si>
  <si>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</si>
  <si>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</si>
  <si>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</si>
  <si>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</si>
  <si>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</si>
  <si>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</si>
  <si>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</si>
  <si>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</si>
  <si>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</si>
  <si>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</si>
  <si>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</si>
  <si>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</si>
  <si>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</si>
  <si>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</si>
  <si>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</si>
  <si>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</si>
  <si>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</si>
  <si>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</si>
  <si>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</si>
  <si>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</si>
  <si>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</si>
  <si>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</si>
  <si>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</si>
  <si>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</si>
  <si>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</si>
  <si>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</si>
  <si>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</si>
  <si>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</si>
  <si>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</si>
  <si>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</si>
  <si>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</si>
  <si>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</si>
  <si>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</si>
  <si>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</si>
  <si>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</si>
  <si>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</si>
  <si>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</si>
  <si>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</si>
  <si>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</si>
  <si>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</si>
  <si>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</si>
  <si>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</si>
  <si>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</si>
  <si>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</si>
  <si>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</si>
  <si>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</si>
  <si>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</si>
  <si>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</si>
  <si>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</si>
  <si>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</si>
  <si>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</si>
  <si>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</si>
  <si>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</si>
  <si>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</si>
  <si>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</si>
  <si>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</si>
  <si>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</si>
  <si>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</si>
  <si>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</si>
  <si>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</si>
  <si>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</si>
  <si>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</si>
  <si>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</si>
  <si>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</si>
  <si>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</si>
  <si>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</si>
  <si>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</si>
  <si>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</si>
  <si>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</si>
  <si>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</si>
  <si>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</si>
  <si>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</si>
  <si>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</si>
  <si>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</si>
  <si>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</si>
  <si>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</si>
  <si>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</si>
  <si>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</si>
  <si>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</si>
  <si>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</si>
  <si>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</si>
  <si>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</si>
  <si>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</si>
  <si>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</si>
  <si>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</si>
  <si>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</si>
  <si>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</si>
  <si>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</si>
  <si>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</si>
  <si>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</si>
  <si>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</si>
  <si>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</si>
  <si>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</si>
  <si>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</si>
  <si>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</si>
  <si>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</si>
  <si>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</si>
  <si>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</si>
  <si>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</si>
  <si>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</si>
  <si>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</si>
  <si>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</si>
  <si>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</si>
  <si>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</si>
  <si>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</si>
  <si>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</si>
  <si>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</si>
  <si>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</si>
  <si>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</si>
  <si>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</si>
  <si>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</si>
  <si>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</si>
  <si>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</si>
  <si>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</si>
  <si>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</si>
  <si>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</si>
  <si>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</si>
  <si>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</si>
  <si>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</si>
  <si>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</si>
  <si>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</si>
  <si>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</si>
  <si>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</si>
  <si>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</si>
  <si>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</si>
  <si>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</si>
  <si>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</si>
  <si>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</si>
  <si>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</si>
  <si>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</si>
  <si>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</si>
  <si>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</si>
  <si>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</si>
  <si>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</si>
  <si>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</si>
  <si>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</si>
  <si>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</si>
  <si>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</si>
  <si>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</si>
  <si>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</si>
  <si>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</si>
  <si>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</si>
  <si>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</si>
  <si>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</si>
  <si>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</si>
  <si>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</si>
  <si>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</si>
  <si>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</si>
  <si>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</si>
  <si>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</si>
  <si>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</si>
  <si>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</si>
  <si>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</si>
  <si>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</si>
  <si>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</si>
  <si>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</si>
  <si>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</si>
  <si>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</si>
  <si>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</si>
  <si>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</si>
  <si>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</si>
  <si>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</si>
  <si>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</si>
  <si>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</si>
  <si>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</si>
  <si>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</si>
  <si>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</si>
  <si>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</si>
  <si>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</si>
  <si>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</si>
  <si>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</si>
  <si>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</si>
  <si>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</si>
  <si>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</si>
  <si>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</si>
  <si>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</si>
  <si>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</si>
  <si>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</si>
  <si>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</si>
  <si>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</si>
  <si>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</si>
  <si>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</si>
  <si>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</si>
  <si>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</si>
  <si>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</si>
  <si>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</si>
  <si>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</si>
  <si>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</si>
  <si>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</si>
  <si>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</si>
  <si>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</si>
  <si>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</si>
  <si>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</si>
  <si>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</si>
  <si>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</si>
  <si>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</si>
  <si>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</si>
  <si>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</si>
  <si>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</si>
  <si>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</si>
  <si>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</si>
  <si>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</si>
  <si>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</si>
  <si>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</si>
  <si>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</si>
  <si>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</si>
  <si>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</si>
  <si>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</si>
  <si>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</si>
  <si>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</si>
  <si>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</si>
  <si>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</si>
  <si>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</si>
  <si>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</si>
  <si>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</si>
  <si>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</si>
  <si>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</si>
  <si>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</si>
  <si>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</si>
  <si>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</si>
  <si>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</si>
  <si>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</si>
  <si>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</si>
  <si>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</si>
  <si>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</si>
  <si>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</si>
  <si>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</si>
  <si>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</si>
  <si>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</si>
  <si>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</si>
  <si>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</si>
  <si>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</si>
  <si>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</si>
  <si>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</si>
  <si>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</si>
  <si>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</si>
  <si>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</si>
  <si>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</si>
  <si>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</si>
  <si>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</si>
  <si>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</si>
  <si>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</si>
  <si>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</si>
  <si>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</si>
  <si>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</si>
  <si>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</si>
  <si>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</si>
  <si>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</si>
  <si>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</si>
  <si>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</si>
  <si>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</si>
  <si>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</si>
  <si>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</si>
  <si>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</si>
  <si>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</si>
  <si>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</si>
  <si>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</si>
  <si>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</si>
  <si>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</si>
  <si>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</si>
  <si>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</si>
  <si>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</si>
  <si>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</si>
  <si>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</si>
  <si>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</si>
  <si>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</si>
  <si>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</si>
  <si>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</si>
  <si>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</si>
  <si>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</si>
  <si>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</si>
  <si>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</si>
  <si>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</si>
  <si>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</si>
  <si>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</si>
  <si>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</si>
  <si>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</si>
  <si>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</si>
  <si>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</si>
  <si>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</si>
  <si>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</si>
  <si>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</si>
  <si>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</si>
  <si>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</si>
  <si>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</si>
  <si>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</si>
  <si>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</si>
  <si>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</si>
  <si>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</si>
  <si>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</si>
  <si>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</si>
  <si>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</si>
  <si>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</si>
  <si>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</si>
  <si>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</si>
  <si>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</si>
  <si>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</si>
  <si>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</si>
  <si>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</si>
  <si>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</si>
  <si>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</si>
  <si>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</si>
  <si>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</si>
  <si>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</si>
  <si>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</si>
  <si>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</si>
  <si>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</si>
  <si>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</si>
  <si>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</si>
  <si>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</si>
  <si>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</si>
  <si>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</si>
  <si>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</si>
  <si>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</si>
  <si>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</si>
  <si>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</si>
  <si>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</si>
  <si>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</si>
  <si>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</si>
  <si>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</si>
  <si>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</si>
  <si>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</si>
  <si>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</si>
  <si>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</si>
  <si>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</si>
  <si>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</si>
  <si>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</si>
  <si>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</si>
  <si>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</si>
  <si>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</si>
  <si>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</si>
  <si>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</si>
  <si>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</si>
  <si>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</si>
  <si>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</si>
  <si>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</si>
  <si>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</si>
  <si>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</si>
  <si>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</si>
  <si>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</si>
  <si>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</si>
  <si>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</si>
  <si>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</si>
  <si>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</si>
  <si>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</si>
  <si>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</si>
  <si>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</si>
  <si>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</si>
  <si>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</si>
  <si>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</si>
  <si>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</si>
  <si>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</si>
  <si>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</si>
  <si>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</si>
  <si>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</si>
  <si>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</si>
  <si>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</si>
  <si>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</si>
  <si>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</si>
  <si>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</si>
  <si>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</si>
  <si>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</si>
  <si>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</si>
  <si>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</si>
  <si>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</si>
  <si>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</si>
  <si>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</si>
  <si>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</si>
  <si>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</si>
  <si>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</si>
  <si>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</si>
  <si>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</si>
  <si>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</si>
  <si>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</si>
  <si>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</si>
  <si>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</si>
  <si>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</si>
  <si>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</si>
  <si>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</si>
  <si>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</si>
  <si>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</si>
  <si>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</si>
  <si>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</si>
  <si>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</si>
  <si>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</si>
  <si>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</si>
  <si>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</si>
  <si>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</si>
  <si>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</si>
  <si>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</si>
  <si>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</si>
  <si>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</si>
  <si>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</si>
  <si>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</si>
  <si>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</si>
  <si>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</si>
  <si>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</si>
  <si>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</si>
  <si>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</si>
  <si>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</si>
  <si>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</si>
  <si>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</si>
  <si>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</si>
  <si>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</si>
  <si>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</si>
  <si>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</si>
  <si>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</si>
  <si>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</si>
  <si>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</si>
  <si>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</si>
  <si>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</si>
  <si>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</si>
  <si>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</si>
  <si>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</si>
  <si>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</si>
  <si>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</si>
  <si>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</si>
  <si>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</si>
  <si>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</si>
  <si>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</si>
  <si>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</si>
  <si>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</si>
  <si>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</si>
  <si>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</si>
  <si>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</si>
  <si>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</si>
  <si>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</si>
  <si>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</si>
  <si>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</si>
  <si>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</si>
  <si>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</si>
  <si>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</si>
  <si>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</si>
  <si>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</si>
  <si>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</si>
  <si>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</si>
  <si>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</si>
  <si>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</si>
  <si>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</si>
  <si>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</si>
  <si>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</si>
  <si>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</si>
  <si>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</si>
  <si>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</si>
  <si>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</si>
  <si>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</si>
  <si>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</si>
  <si>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</si>
  <si>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</si>
  <si>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</si>
  <si>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</si>
  <si>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</si>
  <si>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</si>
  <si>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</si>
  <si>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</si>
  <si>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</si>
  <si>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</si>
  <si>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</si>
  <si>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</si>
  <si>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</si>
  <si>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</si>
  <si>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</si>
  <si>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</si>
  <si>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</si>
  <si>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</si>
  <si>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</si>
  <si>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</si>
  <si>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</si>
  <si>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</si>
  <si>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</si>
  <si>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</si>
  <si>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</si>
  <si>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</si>
  <si>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</si>
  <si>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</si>
  <si>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</si>
  <si>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</si>
  <si>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</si>
  <si>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</si>
  <si>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</si>
  <si>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</si>
  <si>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</si>
  <si>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</si>
  <si>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</si>
  <si>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</si>
  <si>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</si>
  <si>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</si>
  <si>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</si>
  <si>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</si>
  <si>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</si>
  <si>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</si>
  <si>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</si>
  <si>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</si>
  <si>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</si>
  <si>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</si>
  <si>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</si>
  <si>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</si>
  <si>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</si>
  <si>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</si>
  <si>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</si>
  <si>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</si>
  <si>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</si>
  <si>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</si>
  <si>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</si>
  <si>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</si>
  <si>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</si>
  <si>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</si>
  <si>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</si>
  <si>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</si>
  <si>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</si>
  <si>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</si>
  <si>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</si>
  <si>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</si>
  <si>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</si>
  <si>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</si>
  <si>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</si>
  <si>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</si>
  <si>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</si>
  <si>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</si>
  <si>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</si>
  <si>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</si>
  <si>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</si>
  <si>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</si>
  <si>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</si>
  <si>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</si>
  <si>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</si>
  <si>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</si>
  <si>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</si>
  <si>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</si>
  <si>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</si>
  <si>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</si>
  <si>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</si>
  <si>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</si>
  <si>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</si>
  <si>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</si>
  <si>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</si>
  <si>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</si>
  <si>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</si>
  <si>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</si>
  <si>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</si>
  <si>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</si>
  <si>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</si>
  <si>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</si>
  <si>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</si>
  <si>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</si>
  <si>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</si>
  <si>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</si>
  <si>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</si>
  <si>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</si>
  <si>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</si>
  <si>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</si>
  <si>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</si>
  <si>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</si>
  <si>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</si>
  <si>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</si>
  <si>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</si>
  <si>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</si>
  <si>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</si>
  <si>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</si>
  <si>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</si>
  <si>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</si>
  <si>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</si>
  <si>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</si>
  <si>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</si>
  <si>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</si>
  <si>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</si>
  <si>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</si>
  <si>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</si>
  <si>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</si>
  <si>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</si>
  <si>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</si>
  <si>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</si>
  <si>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</si>
  <si>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</si>
  <si>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</si>
  <si>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</si>
  <si>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</si>
  <si>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</si>
  <si>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</si>
  <si>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</si>
  <si>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</si>
  <si>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</si>
  <si>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</si>
  <si>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</si>
  <si>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</si>
  <si>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</si>
  <si>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</si>
  <si>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</si>
  <si>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</si>
  <si>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</si>
  <si>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</si>
  <si>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</si>
  <si>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</si>
  <si>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</si>
  <si>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</si>
  <si>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</si>
  <si>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</si>
  <si>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</si>
  <si>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</si>
  <si>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</si>
  <si>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</si>
  <si>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</si>
  <si>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</si>
  <si>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</si>
  <si>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</si>
  <si>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</si>
  <si>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</si>
  <si>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</si>
  <si>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</si>
  <si>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</si>
  <si>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</si>
  <si>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</si>
  <si>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</si>
  <si>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</si>
  <si>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</si>
  <si>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</si>
  <si>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</si>
  <si>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</si>
  <si>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</si>
  <si>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</si>
  <si>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</si>
  <si>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</si>
  <si>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</si>
  <si>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</si>
  <si>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</si>
  <si>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</si>
  <si>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</si>
  <si>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</si>
  <si>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</si>
  <si>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</si>
  <si>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</si>
  <si>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</si>
  <si>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</si>
  <si>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</si>
  <si>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</si>
  <si>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</si>
  <si>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</si>
  <si>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</si>
  <si>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</si>
  <si>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</si>
  <si>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</si>
  <si>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</si>
  <si>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</si>
  <si>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</si>
  <si>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</si>
  <si>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</si>
  <si>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</si>
  <si>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</si>
  <si>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</si>
  <si>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</si>
  <si>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</si>
  <si>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</si>
  <si>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</si>
  <si>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</si>
  <si>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</si>
  <si>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</si>
  <si>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</si>
  <si>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</si>
  <si>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</si>
  <si>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</si>
  <si>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</si>
  <si>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</si>
  <si>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</si>
  <si>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</si>
  <si>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</si>
  <si>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</si>
  <si>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</si>
  <si>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</si>
  <si>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</si>
  <si>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</si>
  <si>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</si>
  <si>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</si>
  <si>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</si>
  <si>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</si>
  <si>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</si>
  <si>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</si>
  <si>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</si>
  <si>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</si>
  <si>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</si>
  <si>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</si>
  <si>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</si>
  <si>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</si>
  <si>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</si>
  <si>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</si>
  <si>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</si>
  <si>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</si>
  <si>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</si>
  <si>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</si>
  <si>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</si>
  <si>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</si>
  <si>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</si>
  <si>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</si>
  <si>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</si>
  <si>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</si>
  <si>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</si>
  <si>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</si>
  <si>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</si>
  <si>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</si>
  <si>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</si>
  <si>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</si>
  <si>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</si>
  <si>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</si>
  <si>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</si>
  <si>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</si>
  <si>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</si>
  <si>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</si>
  <si>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</si>
  <si>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</si>
  <si>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</si>
  <si>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</si>
  <si>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</si>
  <si>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</si>
  <si>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</si>
  <si>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</si>
  <si>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</si>
  <si>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</si>
  <si>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</si>
  <si>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</si>
  <si>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</si>
  <si>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</si>
  <si>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</si>
  <si>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</si>
  <si>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</si>
  <si>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</si>
  <si>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</si>
  <si>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</si>
  <si>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</si>
  <si>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</si>
  <si>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</si>
  <si>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</si>
  <si>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</si>
  <si>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</si>
  <si>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</si>
  <si>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</si>
  <si>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</si>
  <si>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</si>
  <si>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</si>
  <si>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</si>
  <si>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</si>
  <si>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</si>
  <si>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</si>
  <si>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</si>
  <si>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</si>
  <si>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</si>
  <si>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</si>
  <si>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</si>
  <si>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</si>
  <si>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</si>
  <si>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</si>
  <si>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</si>
  <si>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</si>
  <si>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</si>
  <si>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</si>
  <si>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</si>
  <si>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</si>
  <si>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</si>
  <si>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</si>
  <si>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</si>
  <si>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</si>
  <si>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</si>
  <si>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</si>
  <si>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</si>
  <si>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</si>
  <si>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</si>
  <si>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</si>
  <si>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</si>
  <si>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</si>
  <si>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</si>
  <si>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</si>
  <si>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</si>
  <si>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</si>
  <si>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</si>
  <si>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</si>
  <si>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</si>
  <si>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</si>
  <si>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</si>
  <si>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</si>
  <si>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</si>
  <si>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</si>
  <si>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</si>
  <si>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</si>
  <si>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</si>
  <si>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</si>
  <si>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</si>
  <si>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</si>
  <si>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</si>
  <si>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</si>
  <si>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</si>
  <si>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</si>
  <si>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</si>
  <si>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</si>
  <si>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</si>
  <si>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</si>
  <si>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</si>
  <si>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</si>
  <si>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</si>
  <si>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</si>
  <si>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</si>
  <si>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</si>
  <si>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</si>
  <si>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</si>
  <si>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</si>
  <si>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</si>
  <si>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</si>
  <si>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</si>
  <si>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</si>
  <si>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</si>
  <si>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</si>
  <si>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</si>
  <si>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</si>
  <si>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</si>
  <si>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</si>
  <si>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</si>
  <si>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</si>
  <si>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</si>
  <si>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</si>
  <si>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</si>
  <si>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</si>
  <si>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</si>
  <si>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</si>
  <si>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</si>
  <si>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</si>
  <si>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</si>
  <si>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</si>
  <si>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</si>
  <si>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</si>
  <si>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</si>
  <si>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</si>
  <si>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</si>
  <si>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</si>
  <si>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</si>
  <si>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</si>
  <si>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</si>
  <si>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</si>
  <si>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</si>
  <si>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</si>
  <si>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</si>
  <si>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</si>
  <si>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</si>
  <si>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</si>
  <si>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</si>
  <si>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</si>
  <si>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</si>
  <si>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</si>
  <si>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</si>
  <si>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</si>
  <si>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</si>
  <si>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</si>
  <si>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</si>
  <si>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</si>
  <si>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</si>
  <si>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</si>
  <si>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</si>
  <si>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</si>
  <si>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</si>
  <si>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</si>
  <si>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</si>
  <si>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</si>
  <si>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</si>
  <si>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</si>
  <si>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</si>
  <si>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</si>
  <si>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</si>
  <si>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</si>
  <si>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</si>
  <si>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</si>
  <si>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</si>
  <si>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</si>
  <si>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</si>
  <si>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</si>
  <si>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</si>
  <si>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</si>
  <si>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</si>
  <si>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</si>
  <si>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</si>
  <si>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</si>
  <si>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</si>
  <si>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</si>
  <si>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</si>
  <si>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</si>
  <si>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</si>
  <si>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</si>
  <si>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</si>
  <si>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</si>
  <si>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</si>
  <si>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</si>
  <si>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</si>
  <si>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</si>
  <si>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</si>
  <si>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</si>
  <si>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</si>
  <si>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</si>
  <si>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</si>
  <si>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</si>
  <si>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</si>
  <si>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</si>
  <si>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</si>
  <si>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</si>
  <si>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</si>
  <si>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</si>
  <si>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</si>
  <si>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</si>
  <si>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</si>
  <si>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</si>
  <si>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</si>
  <si>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</si>
  <si>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</si>
  <si>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</si>
  <si>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</si>
  <si>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</si>
  <si>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</si>
  <si>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</si>
  <si>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</si>
  <si>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</si>
  <si>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</si>
  <si>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</si>
  <si>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</si>
  <si>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</si>
  <si>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</si>
  <si>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</si>
  <si>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</si>
  <si>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</si>
  <si>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</si>
  <si>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</si>
  <si>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</si>
  <si>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</si>
  <si>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</si>
  <si>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</si>
  <si>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</si>
  <si>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</si>
  <si>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</si>
  <si>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</si>
  <si>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</si>
  <si>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</si>
  <si>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</si>
  <si>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</si>
  <si>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</si>
  <si>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</si>
  <si>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</si>
  <si>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</si>
  <si>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</si>
  <si>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</si>
  <si>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</si>
  <si>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</si>
  <si>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</si>
  <si>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</si>
  <si>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</si>
  <si>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</si>
  <si>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</si>
  <si>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</si>
  <si>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</si>
  <si>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</si>
  <si>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</si>
  <si>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</si>
  <si>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</si>
  <si>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</si>
  <si>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</si>
  <si>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</si>
  <si>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</si>
  <si>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</si>
  <si>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</si>
  <si>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</si>
  <si>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</si>
  <si>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</si>
  <si>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</si>
  <si>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</si>
  <si>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</si>
  <si>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</si>
  <si>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</si>
  <si>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</si>
  <si>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</si>
  <si>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</si>
  <si>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</si>
  <si>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</si>
  <si>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</si>
  <si>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</si>
  <si>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</si>
  <si>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</si>
  <si>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</si>
  <si>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</si>
  <si>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</si>
  <si>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</si>
  <si>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</si>
  <si>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</si>
  <si>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</si>
  <si>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</si>
  <si>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</si>
  <si>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</si>
  <si>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</si>
  <si>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</si>
  <si>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</si>
  <si>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</si>
  <si>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</si>
  <si>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</si>
  <si>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</si>
  <si>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</si>
  <si>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</si>
  <si>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</si>
  <si>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</si>
  <si>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</si>
  <si>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</si>
  <si>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</si>
  <si>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</si>
  <si>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</si>
  <si>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</si>
  <si>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</si>
  <si>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</si>
  <si>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</si>
  <si>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</si>
  <si>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</si>
  <si>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</si>
  <si>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</si>
  <si>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</si>
  <si>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</si>
  <si>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</si>
  <si>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</si>
  <si>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</si>
  <si>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</si>
  <si>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</si>
  <si>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</si>
  <si>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</si>
  <si>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</si>
  <si>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</si>
  <si>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</si>
  <si>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</si>
  <si>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</si>
  <si>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</si>
  <si>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</si>
  <si>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</si>
  <si>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</si>
  <si>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</si>
  <si>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</si>
  <si>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</si>
  <si>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</si>
  <si>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</si>
  <si>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</si>
  <si>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</si>
  <si>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</si>
  <si>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</si>
  <si>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</si>
  <si>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</si>
  <si>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</si>
  <si>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</si>
  <si>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</si>
  <si>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</si>
  <si>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</si>
  <si>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</si>
  <si>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</si>
  <si>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</si>
  <si>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</si>
  <si>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</si>
  <si>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</si>
  <si>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</si>
  <si>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</si>
  <si>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</si>
  <si>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</si>
  <si>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</si>
  <si>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</si>
  <si>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</si>
  <si>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</si>
  <si>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</si>
  <si>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</si>
  <si>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</si>
  <si>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</si>
  <si>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</si>
  <si>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</si>
  <si>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</si>
  <si>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</si>
  <si>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</si>
  <si>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</si>
  <si>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</si>
  <si>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</si>
  <si>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</si>
  <si>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</si>
  <si>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</si>
  <si>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</si>
  <si>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</si>
  <si>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</si>
  <si>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</si>
  <si>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</si>
  <si>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</si>
  <si>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</si>
  <si>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</si>
  <si>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</si>
  <si>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</si>
  <si>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</si>
  <si>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</si>
  <si>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</si>
  <si>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</si>
  <si>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</si>
  <si>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</si>
  <si>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</si>
  <si>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</si>
  <si>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</si>
  <si>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</si>
  <si>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</si>
  <si>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</si>
  <si>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</si>
  <si>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</si>
  <si>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</si>
  <si>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</si>
  <si>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</si>
  <si>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</si>
  <si>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</si>
  <si>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</si>
  <si>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</si>
  <si>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</si>
  <si>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</si>
  <si>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</si>
  <si>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</si>
  <si>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</si>
  <si>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</si>
  <si>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</si>
  <si>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</si>
  <si>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</si>
  <si>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</si>
  <si>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</si>
  <si>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</si>
  <si>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</si>
  <si>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</si>
  <si>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</si>
  <si>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</si>
  <si>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</si>
  <si>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</si>
  <si>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</si>
  <si>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</si>
  <si>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</si>
  <si>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</si>
  <si>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</si>
  <si>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</si>
  <si>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</si>
  <si>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</si>
  <si>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</si>
  <si>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</si>
  <si>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</si>
  <si>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</si>
  <si>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</si>
  <si>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</si>
  <si>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</si>
  <si>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</si>
  <si>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</si>
  <si>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</si>
  <si>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</si>
  <si>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</si>
  <si>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</si>
  <si>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</si>
  <si>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</si>
  <si>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</si>
  <si>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</si>
  <si>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</si>
  <si>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</si>
  <si>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</si>
  <si>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</si>
  <si>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</si>
  <si>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</si>
  <si>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</si>
  <si>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</si>
  <si>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</si>
  <si>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</si>
  <si>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</si>
  <si>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</si>
  <si>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</si>
  <si>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</si>
  <si>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</si>
  <si>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</si>
  <si>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</si>
  <si>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</si>
  <si>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</si>
  <si>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</si>
  <si>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</si>
  <si>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</si>
  <si>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</si>
  <si>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</si>
  <si>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</si>
  <si>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</si>
  <si>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</si>
  <si>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</si>
  <si>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</si>
  <si>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</si>
  <si>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</si>
  <si>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</si>
  <si>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</si>
  <si>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</si>
  <si>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</si>
  <si>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</si>
  <si>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</si>
  <si>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</si>
  <si>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</si>
  <si>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</si>
  <si>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</si>
  <si>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</si>
  <si>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</si>
  <si>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</si>
  <si>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</si>
  <si>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</si>
  <si>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</si>
  <si>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</si>
  <si>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</si>
  <si>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</si>
  <si>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</si>
  <si>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</si>
  <si>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</si>
  <si>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</si>
  <si>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</si>
  <si>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</si>
  <si>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</si>
  <si>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</si>
  <si>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</si>
  <si>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</si>
  <si>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</si>
  <si>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</si>
  <si>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</si>
  <si>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</si>
  <si>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</si>
  <si>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</si>
  <si>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</si>
  <si>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</si>
  <si>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</si>
  <si>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</si>
  <si>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</si>
  <si>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</si>
  <si>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</si>
  <si>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</si>
  <si>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</si>
  <si>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</si>
  <si>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</si>
  <si>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</si>
  <si>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</si>
  <si>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</si>
  <si>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</si>
  <si>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</si>
  <si>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</si>
  <si>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</si>
  <si>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</si>
  <si>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</si>
  <si>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</si>
  <si>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</si>
  <si>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</si>
  <si>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</si>
  <si>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</si>
  <si>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</si>
  <si>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</si>
  <si>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</si>
  <si>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</si>
  <si>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</si>
  <si>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</si>
  <si>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</si>
  <si>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</si>
  <si>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</si>
  <si>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</si>
  <si>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</si>
  <si>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</si>
  <si>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</si>
  <si>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</si>
  <si>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</si>
  <si>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</si>
  <si>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</si>
  <si>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</si>
  <si>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</si>
  <si>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</si>
  <si>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</si>
  <si>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</si>
  <si>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</si>
  <si>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</si>
  <si>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</si>
  <si>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</si>
  <si>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</si>
  <si>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</si>
  <si>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</si>
  <si>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</si>
  <si>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</si>
  <si>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</si>
  <si>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</si>
  <si>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</si>
  <si>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</si>
  <si>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</si>
  <si>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</si>
  <si>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</si>
  <si>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</si>
  <si>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</si>
  <si>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</si>
  <si>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</si>
  <si>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</si>
  <si>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</si>
  <si>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</si>
  <si>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</si>
  <si>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</si>
  <si>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</si>
  <si>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</si>
  <si>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</si>
  <si>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</si>
  <si>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</si>
  <si>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</si>
  <si>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</si>
  <si>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</si>
  <si>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</si>
  <si>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</si>
  <si>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</si>
  <si>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</si>
  <si>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</si>
  <si>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</si>
  <si>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</si>
  <si>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</si>
  <si>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</si>
  <si>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</si>
  <si>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</si>
  <si>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</si>
  <si>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</si>
  <si>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</si>
  <si>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</si>
  <si>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</si>
  <si>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</si>
  <si>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</si>
  <si>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</si>
  <si>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</si>
  <si>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</si>
  <si>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</si>
  <si>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</si>
  <si>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</si>
  <si>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</si>
  <si>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</si>
  <si>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</si>
  <si>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</si>
  <si>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</si>
  <si>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</si>
  <si>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</si>
  <si>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</si>
  <si>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</si>
  <si>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</si>
  <si>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</si>
  <si>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</si>
  <si>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</si>
  <si>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</si>
  <si>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</si>
  <si>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</si>
  <si>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</si>
  <si>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</si>
  <si>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</si>
  <si>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</si>
  <si>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</si>
  <si>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</si>
  <si>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</si>
  <si>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</si>
  <si>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</si>
  <si>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</si>
  <si>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</si>
  <si>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</si>
  <si>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</si>
  <si>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</si>
  <si>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</si>
  <si>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</si>
  <si>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</si>
  <si>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</si>
  <si>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</si>
  <si>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</si>
  <si>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</si>
  <si>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</si>
  <si>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</si>
  <si>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</si>
  <si>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</si>
  <si>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</si>
  <si>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</si>
  <si>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</si>
  <si>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</si>
  <si>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</si>
  <si>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</si>
  <si>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</si>
  <si>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</si>
  <si>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</si>
  <si>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</si>
  <si>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</si>
  <si>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</si>
  <si>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</si>
  <si>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</si>
  <si>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</si>
  <si>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</si>
  <si>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</si>
  <si>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</si>
  <si>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</si>
  <si>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</si>
  <si>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</si>
  <si>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</si>
  <si>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</si>
  <si>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</si>
  <si>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</si>
  <si>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</si>
  <si>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</si>
  <si>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</si>
  <si>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</si>
  <si>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</si>
  <si>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</si>
  <si>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</si>
  <si>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</si>
  <si>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</si>
  <si>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</si>
  <si>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</si>
  <si>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</si>
  <si>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</si>
  <si>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</si>
  <si>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</si>
  <si>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</si>
  <si>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</si>
  <si>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</si>
  <si>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</si>
  <si>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</si>
  <si>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</si>
  <si>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</si>
  <si>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</si>
  <si>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</si>
  <si>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</si>
  <si>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</si>
  <si>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</si>
  <si>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</si>
  <si>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</si>
  <si>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</si>
  <si>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</si>
  <si>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</si>
  <si>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</si>
  <si>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</si>
  <si>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</si>
  <si>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</si>
  <si>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</si>
  <si>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</si>
  <si>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</si>
  <si>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</si>
  <si>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</si>
  <si>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</si>
  <si>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</si>
  <si>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</si>
  <si>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</si>
  <si>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</si>
  <si>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</si>
  <si>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</si>
  <si>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</si>
  <si>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</si>
  <si>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</si>
  <si>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</si>
  <si>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</si>
  <si>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</si>
  <si>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</si>
  <si>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</si>
  <si>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</si>
  <si>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</si>
  <si>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</si>
  <si>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</si>
  <si>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</si>
  <si>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</si>
  <si>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</si>
  <si>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</si>
  <si>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</si>
  <si>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</si>
  <si>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</si>
  <si>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</si>
  <si>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</si>
  <si>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</si>
  <si>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</si>
  <si>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</si>
  <si>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</si>
  <si>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</si>
  <si>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</si>
  <si>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</si>
  <si>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</si>
  <si>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</si>
  <si>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</si>
  <si>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</si>
  <si>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</si>
  <si>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</si>
  <si>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</si>
  <si>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</si>
  <si>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</si>
  <si>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</si>
  <si>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</si>
  <si>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</si>
  <si>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</si>
  <si>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</si>
  <si>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</si>
  <si>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</si>
  <si>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</si>
  <si>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</si>
  <si>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</si>
  <si>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</si>
  <si>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</si>
  <si>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</si>
  <si>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</si>
  <si>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</si>
  <si>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</si>
  <si>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</si>
  <si>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</si>
  <si>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</si>
  <si>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</si>
  <si>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</si>
  <si>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</si>
  <si>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</si>
  <si>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</si>
  <si>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</si>
  <si>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</si>
  <si>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</si>
  <si>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</si>
  <si>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</si>
  <si>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</si>
  <si>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</si>
  <si>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</si>
  <si>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</si>
  <si>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</si>
  <si>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</si>
  <si>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</si>
  <si>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</si>
  <si>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</si>
  <si>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</si>
  <si>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</si>
  <si>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</si>
  <si>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</si>
  <si>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</si>
  <si>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</si>
  <si>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</si>
  <si>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</si>
  <si>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</si>
  <si>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</si>
  <si>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</si>
  <si>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</si>
  <si>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</si>
  <si>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</si>
  <si>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</si>
  <si>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</si>
  <si>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</si>
  <si>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</si>
  <si>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</si>
  <si>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</si>
  <si>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</si>
  <si>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</si>
  <si>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</si>
  <si>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</si>
  <si>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</si>
  <si>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</si>
  <si>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</si>
  <si>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</si>
  <si>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</si>
  <si>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</si>
  <si>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</si>
  <si>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</si>
  <si>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</si>
  <si>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</si>
  <si>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</si>
  <si>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</si>
  <si>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</si>
  <si>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</si>
  <si>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</si>
  <si>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</si>
  <si>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</si>
  <si>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</si>
  <si>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</si>
  <si>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</si>
  <si>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</si>
  <si>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</si>
  <si>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</si>
  <si>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</si>
  <si>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</si>
  <si>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</si>
  <si>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</si>
  <si>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</si>
  <si>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</si>
  <si>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</si>
  <si>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</si>
  <si>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</si>
  <si>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</si>
  <si>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</si>
  <si>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</si>
  <si>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</si>
  <si>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</si>
  <si>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</si>
  <si>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</si>
  <si>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</si>
  <si>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</si>
  <si>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</si>
  <si>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</si>
  <si>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</si>
  <si>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</si>
  <si>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</si>
  <si>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</si>
  <si>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</si>
  <si>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</si>
  <si>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</si>
  <si>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</si>
  <si>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</si>
  <si>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</si>
  <si>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</si>
  <si>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</si>
  <si>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</si>
  <si>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</si>
  <si>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</si>
  <si>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</si>
  <si>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</si>
  <si>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</si>
  <si>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</si>
  <si>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</si>
  <si>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</si>
  <si>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</si>
  <si>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</si>
  <si>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</si>
  <si>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</si>
  <si>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</si>
  <si>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</si>
  <si>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</si>
  <si>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</si>
  <si>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</si>
  <si>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</si>
  <si>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</si>
  <si>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</si>
  <si>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</si>
  <si>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</si>
  <si>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</si>
  <si>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</si>
  <si>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</si>
  <si>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</si>
  <si>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</si>
  <si>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</si>
  <si>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</si>
  <si>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</si>
  <si>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</si>
  <si>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</si>
  <si>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</si>
  <si>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</si>
  <si>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</si>
  <si>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</si>
  <si>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</si>
  <si>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</si>
  <si>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</si>
  <si>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</si>
  <si>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</si>
  <si>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</si>
  <si>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</si>
  <si>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</si>
  <si>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</si>
  <si>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</si>
  <si>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</si>
  <si>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</si>
  <si>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</si>
  <si>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</si>
  <si>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</si>
  <si>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</si>
  <si>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</si>
  <si>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</si>
  <si>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</si>
  <si>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</si>
  <si>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</si>
  <si>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</si>
  <si>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</si>
  <si>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</si>
  <si>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</si>
  <si>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</si>
  <si>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</si>
  <si>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</si>
  <si>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</si>
  <si>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</si>
  <si>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</si>
  <si>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</si>
  <si>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</si>
  <si>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</si>
  <si>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</si>
  <si>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</si>
  <si>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</si>
  <si>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</si>
  <si>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</si>
  <si>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</si>
  <si>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</si>
  <si>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</si>
  <si>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</si>
  <si>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</si>
  <si>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</si>
  <si>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</si>
  <si>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</si>
  <si>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</si>
  <si>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</si>
  <si>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</si>
  <si>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</si>
  <si>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</si>
  <si>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</si>
  <si>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</si>
  <si>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</si>
  <si>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</si>
  <si>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</si>
  <si>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</si>
  <si>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</si>
  <si>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</si>
  <si>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</si>
  <si>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</si>
  <si>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</si>
  <si>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</si>
  <si>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</si>
  <si>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</si>
  <si>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</si>
  <si>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</si>
  <si>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</si>
  <si>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</si>
  <si>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</si>
  <si>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</si>
  <si>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</si>
  <si>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</si>
  <si>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</si>
  <si>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</si>
  <si>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</si>
  <si>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</si>
  <si>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</si>
  <si>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</si>
  <si>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</si>
  <si>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</si>
  <si>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</si>
  <si>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</si>
  <si>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</si>
  <si>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</si>
  <si>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</si>
  <si>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</si>
  <si>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</si>
  <si>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</si>
  <si>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</si>
  <si>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</si>
  <si>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</si>
  <si>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</si>
  <si>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</si>
  <si>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</si>
  <si>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</si>
  <si>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</si>
  <si>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</si>
  <si>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</si>
  <si>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</si>
  <si>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</si>
  <si>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</si>
  <si>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</si>
  <si>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</si>
  <si>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</si>
  <si>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</si>
  <si>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</si>
  <si>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</si>
  <si>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</si>
  <si>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</si>
  <si>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</si>
  <si>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</si>
  <si>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</si>
  <si>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</si>
  <si>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</si>
  <si>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</si>
  <si>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</si>
  <si>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</si>
  <si>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</si>
  <si>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</si>
  <si>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</si>
  <si>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</si>
  <si>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</si>
  <si>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</si>
  <si>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</si>
  <si>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</si>
  <si>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</si>
  <si>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</si>
  <si>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</si>
  <si>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</si>
  <si>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</si>
  <si>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</si>
  <si>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</si>
  <si>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</si>
  <si>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</si>
  <si>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</si>
  <si>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</si>
  <si>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</si>
  <si>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</si>
  <si>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</si>
  <si>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</si>
  <si>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</si>
  <si>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</si>
  <si>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</si>
  <si>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</si>
  <si>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</si>
  <si>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</si>
  <si>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</si>
  <si>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</si>
  <si>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</si>
  <si>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</si>
  <si>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</si>
  <si>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</si>
  <si>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</si>
  <si>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</si>
  <si>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</si>
  <si>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</si>
  <si>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</si>
  <si>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</si>
  <si>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</si>
  <si>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</si>
  <si>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</si>
  <si>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</si>
  <si>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</si>
  <si>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</si>
  <si>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</si>
  <si>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</si>
  <si>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</si>
  <si>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</si>
  <si>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</si>
  <si>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</si>
  <si>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</si>
  <si>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</si>
  <si>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</si>
  <si>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</si>
  <si>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</si>
  <si>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</si>
  <si>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</si>
  <si>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</si>
  <si>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</si>
  <si>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</si>
  <si>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</si>
  <si>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</si>
  <si>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</si>
  <si>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</si>
  <si>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</si>
  <si>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</si>
  <si>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</si>
  <si>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</si>
  <si>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</si>
  <si>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</si>
  <si>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</si>
  <si>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</si>
  <si>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</si>
  <si>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</si>
  <si>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</si>
  <si>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</si>
  <si>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</si>
  <si>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</si>
  <si>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</si>
  <si>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</si>
  <si>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</si>
  <si>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</si>
  <si>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</si>
  <si>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</si>
  <si>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</si>
  <si>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</si>
  <si>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</si>
  <si>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</si>
  <si>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</si>
  <si>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</si>
  <si>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</si>
  <si>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</si>
  <si>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</si>
  <si>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</si>
  <si>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</si>
  <si>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</si>
  <si>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</si>
  <si>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</si>
  <si>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</si>
  <si>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</si>
  <si>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</si>
  <si>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</si>
  <si>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</si>
  <si>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</si>
  <si>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</si>
  <si>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</si>
  <si>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</si>
  <si>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</si>
  <si>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</si>
  <si>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</si>
  <si>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</si>
  <si>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</si>
  <si>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</si>
  <si>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</si>
  <si>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</si>
  <si>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</si>
  <si>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</si>
  <si>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</si>
  <si>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</si>
  <si>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</si>
  <si>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</si>
  <si>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</si>
  <si>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</si>
  <si>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</si>
  <si>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</si>
  <si>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</si>
  <si>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</si>
  <si>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</si>
  <si>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</si>
  <si>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</si>
  <si>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</si>
  <si>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</si>
  <si>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</si>
  <si>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</si>
  <si>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</si>
  <si>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</si>
  <si>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</si>
  <si>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</si>
  <si>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</si>
  <si>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</si>
  <si>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</si>
  <si>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</si>
  <si>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</si>
  <si>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</si>
  <si>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</si>
  <si>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</si>
  <si>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</si>
  <si>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</si>
  <si>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</si>
  <si>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</si>
  <si>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</si>
  <si>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</si>
  <si>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</si>
  <si>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</si>
  <si>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</si>
  <si>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</si>
  <si>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</si>
  <si>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</si>
  <si>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</si>
  <si>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</si>
  <si>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</si>
  <si>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</si>
  <si>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</si>
  <si>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</si>
  <si>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</si>
  <si>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</si>
  <si>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</si>
  <si>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</si>
  <si>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</si>
  <si>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</si>
  <si>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</si>
  <si>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</si>
  <si>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</si>
  <si>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</si>
  <si>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</si>
  <si>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</si>
  <si>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</si>
  <si>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</si>
  <si>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</si>
  <si>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</si>
  <si>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</si>
  <si>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</si>
  <si>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</si>
  <si>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</si>
  <si>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</si>
  <si>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</si>
  <si>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</si>
  <si>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</si>
  <si>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</si>
  <si>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</si>
  <si>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</si>
  <si>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</si>
  <si>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</si>
  <si>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</si>
  <si>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</si>
  <si>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</si>
  <si>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</si>
  <si>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</si>
  <si>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</si>
  <si>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</si>
  <si>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</si>
  <si>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</si>
  <si>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</si>
  <si>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</si>
  <si>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</si>
  <si>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</si>
  <si>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</si>
  <si>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</si>
  <si>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</si>
  <si>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</si>
  <si>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</si>
  <si>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</si>
  <si>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</si>
  <si>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</si>
  <si>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</si>
  <si>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</si>
  <si>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</si>
  <si>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</si>
  <si>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</si>
  <si>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</si>
  <si>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</si>
  <si>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</si>
  <si>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</si>
  <si>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</si>
  <si>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</si>
  <si>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</si>
  <si>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</si>
  <si>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</si>
  <si>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</si>
  <si>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</si>
  <si>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</si>
  <si>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</si>
  <si>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</si>
  <si>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</si>
  <si>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</si>
  <si>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</si>
  <si>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</si>
  <si>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</si>
  <si>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</si>
  <si>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</si>
  <si>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</si>
  <si>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</si>
  <si>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</si>
  <si>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</si>
  <si>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</si>
  <si>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</si>
  <si>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</si>
  <si>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</si>
  <si>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</si>
  <si>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</si>
  <si>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</si>
  <si>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</si>
  <si>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</si>
  <si>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</si>
  <si>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</si>
  <si>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</si>
  <si>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</si>
  <si>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</si>
  <si>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</si>
  <si>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</si>
  <si>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</si>
  <si>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</si>
  <si>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</si>
  <si>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</si>
  <si>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</si>
  <si>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</si>
  <si>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</si>
  <si>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</si>
  <si>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</si>
  <si>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</si>
  <si>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</si>
  <si>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</si>
  <si>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</si>
  <si>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</si>
  <si>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</si>
  <si>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</si>
  <si>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</si>
  <si>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</si>
  <si>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</si>
  <si>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</si>
  <si>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</si>
  <si>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</si>
  <si>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</si>
  <si>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</si>
  <si>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</si>
  <si>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</si>
  <si>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</si>
  <si>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</si>
  <si>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</si>
  <si>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</si>
  <si>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</si>
  <si>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</si>
  <si>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</si>
  <si>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</si>
  <si>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</si>
  <si>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</si>
  <si>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</si>
  <si>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</si>
  <si>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</si>
  <si>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</si>
  <si>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</si>
  <si>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</si>
  <si>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</si>
  <si>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</si>
  <si>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</si>
  <si>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</si>
  <si>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</si>
  <si>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</si>
  <si>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</si>
  <si>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</si>
  <si>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</si>
  <si>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</si>
  <si>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</si>
  <si>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</si>
  <si>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</si>
  <si>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</si>
  <si>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</si>
  <si>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</si>
  <si>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</si>
  <si>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</si>
  <si>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</si>
  <si>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</si>
  <si>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</si>
  <si>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</si>
  <si>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</si>
  <si>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</si>
  <si>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</si>
  <si>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</si>
  <si>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</si>
  <si>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</si>
  <si>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</si>
  <si>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</si>
  <si>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</si>
  <si>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</si>
  <si>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</si>
  <si>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</si>
  <si>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</si>
  <si>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</si>
  <si>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</si>
  <si>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</si>
  <si>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</si>
  <si>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</si>
  <si>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</si>
  <si>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</si>
  <si>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</si>
  <si>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</si>
  <si>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</si>
  <si>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</si>
  <si>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</si>
  <si>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</si>
  <si>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</si>
  <si>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</si>
  <si>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</si>
  <si>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</si>
  <si>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</si>
  <si>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</si>
  <si>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</si>
  <si>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</si>
  <si>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</si>
  <si>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</si>
  <si>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</si>
  <si>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</si>
  <si>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</si>
  <si>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</si>
  <si>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</si>
  <si>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</si>
  <si>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</si>
  <si>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</si>
  <si>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</si>
  <si>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</si>
  <si>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</si>
  <si>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</si>
  <si>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</si>
  <si>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</si>
  <si>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</si>
  <si>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</si>
  <si>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</si>
  <si>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</si>
  <si>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</si>
  <si>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</si>
  <si>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</si>
  <si>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</si>
  <si>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</si>
  <si>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</si>
  <si>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</si>
  <si>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</si>
  <si>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</si>
  <si>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</si>
  <si>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</si>
  <si>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</si>
  <si>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</si>
  <si>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</si>
  <si>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</si>
  <si>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</si>
  <si>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</si>
  <si>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</si>
  <si>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</si>
  <si>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</si>
  <si>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</si>
  <si>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</si>
  <si>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</si>
  <si>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</si>
  <si>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</si>
  <si>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</si>
  <si>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</si>
  <si>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</si>
  <si>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</si>
  <si>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</si>
  <si>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</si>
  <si>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</si>
  <si>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</si>
  <si>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</si>
  <si>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</si>
  <si>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</si>
  <si>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</si>
  <si>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</si>
  <si>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</si>
  <si>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</si>
  <si>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</si>
  <si>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</si>
  <si>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</si>
  <si>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</si>
  <si>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</si>
  <si>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</si>
  <si>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</si>
  <si>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</si>
  <si>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</si>
  <si>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</si>
  <si>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</si>
  <si>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</si>
  <si>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</si>
  <si>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</si>
  <si>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</si>
  <si>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</si>
  <si>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</si>
  <si>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</si>
  <si>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</si>
  <si>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</si>
  <si>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</si>
  <si>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</si>
  <si>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</si>
  <si>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</si>
  <si>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</si>
  <si>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</si>
  <si>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</si>
  <si>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</si>
  <si>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</si>
  <si>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</si>
  <si>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</si>
  <si>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</si>
  <si>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</si>
  <si>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</si>
  <si>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</si>
  <si>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</si>
  <si>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</si>
  <si>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</si>
  <si>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</si>
  <si>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</si>
  <si>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</si>
  <si>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</si>
  <si>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</si>
  <si>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</si>
  <si>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</si>
  <si>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</si>
  <si>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</si>
  <si>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</si>
  <si>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</si>
  <si>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</si>
  <si>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</si>
  <si>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</si>
  <si>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</si>
  <si>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</si>
  <si>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</si>
  <si>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</si>
  <si>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</si>
  <si>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</si>
  <si>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</si>
  <si>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</si>
  <si>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</si>
  <si>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</si>
  <si>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</si>
  <si>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</si>
  <si>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</si>
  <si>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</si>
  <si>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</si>
  <si>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</si>
  <si>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</si>
  <si>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</si>
  <si>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</si>
  <si>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</si>
  <si>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</si>
  <si>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</si>
  <si>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</si>
  <si>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</si>
  <si>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</si>
  <si>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</si>
  <si>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</si>
  <si>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</si>
  <si>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</si>
  <si>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</si>
  <si>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</si>
  <si>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</si>
  <si>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</si>
  <si>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</si>
  <si>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</si>
  <si>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</si>
  <si>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</si>
  <si>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</si>
  <si>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</si>
  <si>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</si>
  <si>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</si>
  <si>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</si>
  <si>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</si>
  <si>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</si>
  <si>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</si>
  <si>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</si>
  <si>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</si>
  <si>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</si>
  <si>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</si>
  <si>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</si>
  <si>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</si>
  <si>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</si>
  <si>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</si>
  <si>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</si>
  <si>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</si>
  <si>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</si>
  <si>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</si>
  <si>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</si>
  <si>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</si>
  <si>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</si>
  <si>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</si>
  <si>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</si>
  <si>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</si>
  <si>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</si>
  <si>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</si>
  <si>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</si>
  <si>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</si>
  <si>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</si>
  <si>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</si>
  <si>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</si>
  <si>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</si>
  <si>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</si>
  <si>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</si>
  <si>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</si>
  <si>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</si>
  <si>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</si>
  <si>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</si>
  <si>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</si>
  <si>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</si>
  <si>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</si>
  <si>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</si>
  <si>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</si>
  <si>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</si>
  <si>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</si>
  <si>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</si>
  <si>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</si>
  <si>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</si>
  <si>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</si>
  <si>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</si>
  <si>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</si>
  <si>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</si>
  <si>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</si>
  <si>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</si>
  <si>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</si>
  <si>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</si>
  <si>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</si>
  <si>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</si>
  <si>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</si>
  <si>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</si>
  <si>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</si>
  <si>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</si>
  <si>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</si>
  <si>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</si>
  <si>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</si>
  <si>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</si>
  <si>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</si>
  <si>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</si>
  <si>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</si>
  <si>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</si>
  <si>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</si>
  <si>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</si>
  <si>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</si>
  <si>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</si>
  <si>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</si>
  <si>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</si>
  <si>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</si>
  <si>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</si>
  <si>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</si>
  <si>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</si>
  <si>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</si>
  <si>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</si>
  <si>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</si>
  <si>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</si>
  <si>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</si>
  <si>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</si>
  <si>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</si>
  <si>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</si>
  <si>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</si>
  <si>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</si>
  <si>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</si>
  <si>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</si>
  <si>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</si>
  <si>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</si>
  <si>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</si>
  <si>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</si>
  <si>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</si>
  <si>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</si>
  <si>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</si>
  <si>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</si>
  <si>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</si>
  <si>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</si>
  <si>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</si>
  <si>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</si>
  <si>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</si>
  <si>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</si>
  <si>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</si>
  <si>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</si>
  <si>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</si>
  <si>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</si>
  <si>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</si>
  <si>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</si>
  <si>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</si>
  <si>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</si>
  <si>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</si>
  <si>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</si>
  <si>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</si>
  <si>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</si>
  <si>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</si>
  <si>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</si>
  <si>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</si>
  <si>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</si>
  <si>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</si>
  <si>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</si>
  <si>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</si>
  <si>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</si>
  <si>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</si>
  <si>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</si>
  <si>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</si>
  <si>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</si>
  <si>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</si>
  <si>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</si>
  <si>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</si>
  <si>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</si>
  <si>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</si>
  <si>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</si>
  <si>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</si>
  <si>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</si>
  <si>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</si>
  <si>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</si>
  <si>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</si>
  <si>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</si>
  <si>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</si>
  <si>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</si>
  <si>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</si>
  <si>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</si>
  <si>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</si>
  <si>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</si>
  <si>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</si>
  <si>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</si>
  <si>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</si>
  <si>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</si>
  <si>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</si>
  <si>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</si>
  <si>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</si>
  <si>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</si>
  <si>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</si>
  <si>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</si>
  <si>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</si>
  <si>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</si>
  <si>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</si>
  <si>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</si>
  <si>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</si>
  <si>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</si>
  <si>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</si>
  <si>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</si>
  <si>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</si>
  <si>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</si>
  <si>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</si>
  <si>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</si>
  <si>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</si>
  <si>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</si>
  <si>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</si>
  <si>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</si>
  <si>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</si>
  <si>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</si>
  <si>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</si>
  <si>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</si>
  <si>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</si>
  <si>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</si>
  <si>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</si>
  <si>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</si>
  <si>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</si>
  <si>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</si>
  <si>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</si>
  <si>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</si>
  <si>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</si>
  <si>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</si>
  <si>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</si>
  <si>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</si>
  <si>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</si>
  <si>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</si>
  <si>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</si>
  <si>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</si>
  <si>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</si>
  <si>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</si>
  <si>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</si>
  <si>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</si>
  <si>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</si>
  <si>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</si>
  <si>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</si>
  <si>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</si>
  <si>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</si>
  <si>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</si>
  <si>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</si>
  <si>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</si>
  <si>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</si>
  <si>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</si>
  <si>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</si>
  <si>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</si>
  <si>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</si>
  <si>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</si>
  <si>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</si>
  <si>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</si>
  <si>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</si>
  <si>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</si>
  <si>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</si>
  <si>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</si>
  <si>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</si>
  <si>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</si>
  <si>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</si>
  <si>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</si>
  <si>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</si>
  <si>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</si>
  <si>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</si>
  <si>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</si>
  <si>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</si>
  <si>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</si>
  <si>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</si>
  <si>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</si>
  <si>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</si>
  <si>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</si>
  <si>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</si>
  <si>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</si>
  <si>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</si>
  <si>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</si>
  <si>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</si>
  <si>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</si>
  <si>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</si>
  <si>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</si>
  <si>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</si>
  <si>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</si>
  <si>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</si>
  <si>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</si>
  <si>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</si>
  <si>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</si>
  <si>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</si>
  <si>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</si>
  <si>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</si>
  <si>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</si>
  <si>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</si>
  <si>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</si>
  <si>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</si>
  <si>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</si>
  <si>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</si>
  <si>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</si>
  <si>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</si>
  <si>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</si>
  <si>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</si>
  <si>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</si>
  <si>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</si>
  <si>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</si>
  <si>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</si>
  <si>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</si>
  <si>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</si>
  <si>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</si>
  <si>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</si>
  <si>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</si>
  <si>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</si>
  <si>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</si>
  <si>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</si>
  <si>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</si>
  <si>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</si>
  <si>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</si>
  <si>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</si>
  <si>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</si>
  <si>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</si>
  <si>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</si>
  <si>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</si>
  <si>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</si>
  <si>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</si>
  <si>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</si>
  <si>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</si>
  <si>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</si>
  <si>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</si>
  <si>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</si>
  <si>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</si>
  <si>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</si>
  <si>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</si>
  <si>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</si>
  <si>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</si>
  <si>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</si>
  <si>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</si>
  <si>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</si>
  <si>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</si>
  <si>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</si>
  <si>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</si>
  <si>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</si>
  <si>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</si>
  <si>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</si>
  <si>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</si>
  <si>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</si>
  <si>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</si>
  <si>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</si>
  <si>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</si>
  <si>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</si>
  <si>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</si>
  <si>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</si>
  <si>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</si>
  <si>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</si>
  <si>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</si>
  <si>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</si>
  <si>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</si>
  <si>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</si>
  <si>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</si>
  <si>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</si>
  <si>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</si>
  <si>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</si>
  <si>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</si>
  <si>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</si>
  <si>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</si>
  <si>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</si>
  <si>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</si>
  <si>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</si>
  <si>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</si>
  <si>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</si>
  <si>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</si>
  <si>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</si>
  <si>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</si>
  <si>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</si>
  <si>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</si>
  <si>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</si>
  <si>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</si>
  <si>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</si>
  <si>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</si>
  <si>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</si>
  <si>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</si>
  <si>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</si>
  <si>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</si>
  <si>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</si>
  <si>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</si>
  <si>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</si>
  <si>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</si>
  <si>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</si>
  <si>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</si>
  <si>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</si>
  <si>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</si>
  <si>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</si>
  <si>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</si>
  <si>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</si>
  <si>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</si>
  <si>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</si>
  <si>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</si>
  <si>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</si>
  <si>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</si>
  <si>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</si>
  <si>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</si>
  <si>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</si>
  <si>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</si>
  <si>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</si>
  <si>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</si>
  <si>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</si>
  <si>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</si>
  <si>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</si>
  <si>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</si>
  <si>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</si>
  <si>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</si>
  <si>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</si>
  <si>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</si>
  <si>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</si>
  <si>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</si>
  <si>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</si>
  <si>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</si>
  <si>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</si>
  <si>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</si>
  <si>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</si>
  <si>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</si>
  <si>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</si>
  <si>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</si>
  <si>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</si>
  <si>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</si>
  <si>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</si>
  <si>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</si>
  <si>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</si>
  <si>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</si>
  <si>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</si>
  <si>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</si>
  <si>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</si>
  <si>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</si>
  <si>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</si>
  <si>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</si>
  <si>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</si>
  <si>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</si>
  <si>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</si>
  <si>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</si>
  <si>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</si>
  <si>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</si>
  <si>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</si>
  <si>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</si>
  <si>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</si>
  <si>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</si>
  <si>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</si>
  <si>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</si>
  <si>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</si>
  <si>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</si>
  <si>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</si>
  <si>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</si>
  <si>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</si>
  <si>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</si>
  <si>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</si>
  <si>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</si>
  <si>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</si>
  <si>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</si>
  <si>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</si>
  <si>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</si>
  <si>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</si>
  <si>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</si>
  <si>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</si>
  <si>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</si>
  <si>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</si>
  <si>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</si>
  <si>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</si>
  <si>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</si>
  <si>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</si>
  <si>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</si>
  <si>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</si>
  <si>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</si>
  <si>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</si>
  <si>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</si>
  <si>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</si>
  <si>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</si>
  <si>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</si>
  <si>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</si>
  <si>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</si>
  <si>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</si>
  <si>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</si>
  <si>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</si>
  <si>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</si>
  <si>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</si>
  <si>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</si>
  <si>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</si>
  <si>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</si>
  <si>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</si>
  <si>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</si>
  <si>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</si>
  <si>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</si>
  <si>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</si>
  <si>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</si>
  <si>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</si>
  <si>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</si>
  <si>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</si>
  <si>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</si>
  <si>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</si>
  <si>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</si>
  <si>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</si>
  <si>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</si>
  <si>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</si>
  <si>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</si>
  <si>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</si>
  <si>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</si>
  <si>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</si>
  <si>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</si>
  <si>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</si>
  <si>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</si>
  <si>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</si>
  <si>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</si>
  <si>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</si>
  <si>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</si>
  <si>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</si>
  <si>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</si>
  <si>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</si>
  <si>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</si>
  <si>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</si>
  <si>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</si>
  <si>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</si>
  <si>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</si>
  <si>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</si>
  <si>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</si>
  <si>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</si>
  <si>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</si>
  <si>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</si>
  <si>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</si>
  <si>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</si>
  <si>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</si>
  <si>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</si>
  <si>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</si>
  <si>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</si>
  <si>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</si>
  <si>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</si>
  <si>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</si>
  <si>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</si>
  <si>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</si>
  <si>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</si>
  <si>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</si>
  <si>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</si>
  <si>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</si>
  <si>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</si>
  <si>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</si>
  <si>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</si>
  <si>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</si>
  <si>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</si>
  <si>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</si>
  <si>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</si>
  <si>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</si>
  <si>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</si>
  <si>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</si>
  <si>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</si>
  <si>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</si>
  <si>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</si>
  <si>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</si>
  <si>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</si>
  <si>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</si>
  <si>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</si>
  <si>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</si>
  <si>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</si>
  <si>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</si>
  <si>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</si>
  <si>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</si>
  <si>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</si>
  <si>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</si>
  <si>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</si>
  <si>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</si>
  <si>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</si>
  <si>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</si>
  <si>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</si>
  <si>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</si>
  <si>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</si>
  <si>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</si>
  <si>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</si>
  <si>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</si>
  <si>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</si>
  <si>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</si>
  <si>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</si>
  <si>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</si>
  <si>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</si>
  <si>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</si>
  <si>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</si>
  <si>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</si>
  <si>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</si>
  <si>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</si>
  <si>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</si>
  <si>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</si>
  <si>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</si>
  <si>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</si>
  <si>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</si>
  <si>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</si>
  <si>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</si>
  <si>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</si>
  <si>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</si>
  <si>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</si>
  <si>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</si>
  <si>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</si>
  <si>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</si>
  <si>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</si>
  <si>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</si>
  <si>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</si>
  <si>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</si>
  <si>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</si>
  <si>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</si>
  <si>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</si>
  <si>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</si>
  <si>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</si>
  <si>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</si>
  <si>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</si>
  <si>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</si>
  <si>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</si>
  <si>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</si>
  <si>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</si>
  <si>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</si>
  <si>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</si>
  <si>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</si>
  <si>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</si>
  <si>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</si>
  <si>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</si>
  <si>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</si>
  <si>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</si>
  <si>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</si>
  <si>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</si>
  <si>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</si>
  <si>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</si>
  <si>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</si>
  <si>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</si>
  <si>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</si>
  <si>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</si>
  <si>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</si>
  <si>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</si>
  <si>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</si>
  <si>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</si>
  <si>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</si>
  <si>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</si>
  <si>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</si>
  <si>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</si>
  <si>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</si>
  <si>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</si>
  <si>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</si>
  <si>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</si>
  <si>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</si>
  <si>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</si>
  <si>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</si>
  <si>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</si>
  <si>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</si>
  <si>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</si>
  <si>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</si>
  <si>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</si>
  <si>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</si>
  <si>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</si>
  <si>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</si>
  <si>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</si>
  <si>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</si>
  <si>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</si>
  <si>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</si>
  <si>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</si>
  <si>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</si>
  <si>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</si>
  <si>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</si>
  <si>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</si>
  <si>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</si>
  <si>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</si>
  <si>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</si>
  <si>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</si>
  <si>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</si>
  <si>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</si>
  <si>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</si>
  <si>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</si>
  <si>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</si>
  <si>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</si>
  <si>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</si>
  <si>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</si>
  <si>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</si>
  <si>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</si>
  <si>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</si>
  <si>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</si>
  <si>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</si>
  <si>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</si>
  <si>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</si>
  <si>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</si>
  <si>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</si>
  <si>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</si>
  <si>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</si>
  <si>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</si>
  <si>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</si>
  <si>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</si>
  <si>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</si>
  <si>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</si>
  <si>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</si>
  <si>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</si>
  <si>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</si>
  <si>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</si>
  <si>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</si>
  <si>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</si>
  <si>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</si>
  <si>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</si>
  <si>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</si>
  <si>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</si>
  <si>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</si>
  <si>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</si>
  <si>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</si>
  <si>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</si>
  <si>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</si>
  <si>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</si>
  <si>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</si>
  <si>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</si>
  <si>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</si>
  <si>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</si>
  <si>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</si>
  <si>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</si>
  <si>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</si>
  <si>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</si>
  <si>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</si>
  <si>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</si>
  <si>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</si>
  <si>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</si>
  <si>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</si>
  <si>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</si>
  <si>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</si>
  <si>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</si>
  <si>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</si>
  <si>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</si>
  <si>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</si>
  <si>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</si>
  <si>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</si>
  <si>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</si>
  <si>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</si>
  <si>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</si>
  <si>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</si>
  <si>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</si>
  <si>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</si>
  <si>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</si>
  <si>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</si>
  <si>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</si>
  <si>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</si>
  <si>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</si>
  <si>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</si>
  <si>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</si>
  <si>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</si>
  <si>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</si>
  <si>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</si>
  <si>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</si>
  <si>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</si>
  <si>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</si>
  <si>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</si>
  <si>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</si>
  <si>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</si>
  <si>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</si>
  <si>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</si>
  <si>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</si>
  <si>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</si>
  <si>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</si>
  <si>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</si>
  <si>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</si>
  <si>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</si>
  <si>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</si>
  <si>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</si>
  <si>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</si>
  <si>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</si>
  <si>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</si>
  <si>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</si>
  <si>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</si>
  <si>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</si>
  <si>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</si>
  <si>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</si>
  <si>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</si>
  <si>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</si>
  <si>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</si>
  <si>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</si>
  <si>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</si>
  <si>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</si>
  <si>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</si>
  <si>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</si>
  <si>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</si>
  <si>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</si>
  <si>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</si>
  <si>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</si>
  <si>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</si>
  <si>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</si>
  <si>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</si>
  <si>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</si>
  <si>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</si>
  <si>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</si>
  <si>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</si>
  <si>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</si>
  <si>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</si>
  <si>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</si>
  <si>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</si>
  <si>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</si>
  <si>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</si>
  <si>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</si>
  <si>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</si>
  <si>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</si>
  <si>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</si>
  <si>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</si>
  <si>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</si>
  <si>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</si>
  <si>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</si>
  <si>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</si>
  <si>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</si>
  <si>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</si>
  <si>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</si>
  <si>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</si>
  <si>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</si>
  <si>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</si>
  <si>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</si>
  <si>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</si>
  <si>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</si>
  <si>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</si>
  <si>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</si>
  <si>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</si>
  <si>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</si>
  <si>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</si>
  <si>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</si>
  <si>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</si>
  <si>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</si>
  <si>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</si>
  <si>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</si>
  <si>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</si>
  <si>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</si>
  <si>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</si>
  <si>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</si>
  <si>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</si>
  <si>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</si>
  <si>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</si>
  <si>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</si>
  <si>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</si>
  <si>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</si>
  <si>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</si>
  <si>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</si>
  <si>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</si>
  <si>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</si>
  <si>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</si>
  <si>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</si>
  <si>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</si>
  <si>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</si>
  <si>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</si>
  <si>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</si>
  <si>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</si>
  <si>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</si>
  <si>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</si>
  <si>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</si>
  <si>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</si>
  <si>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</si>
  <si>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</si>
  <si>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</si>
  <si>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</si>
  <si>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</si>
  <si>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</si>
  <si>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</si>
  <si>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</si>
  <si>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</si>
  <si>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</si>
  <si>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</si>
  <si>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</si>
  <si>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</si>
  <si>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</si>
  <si>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</si>
  <si>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</si>
  <si>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</si>
  <si>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</si>
  <si>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</si>
  <si>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</si>
  <si>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</si>
  <si>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</si>
  <si>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</si>
  <si>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</si>
  <si>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</si>
  <si>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</si>
  <si>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</si>
  <si>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</si>
  <si>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</si>
  <si>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</si>
  <si>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</si>
  <si>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</si>
  <si>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</si>
  <si>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</si>
  <si>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</si>
  <si>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</si>
  <si>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</si>
  <si>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</si>
  <si>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</si>
  <si>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</si>
  <si>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</si>
  <si>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</si>
  <si>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</si>
  <si>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</si>
  <si>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</si>
  <si>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</si>
  <si>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</si>
  <si>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</si>
  <si>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</si>
  <si>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</si>
  <si>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</si>
  <si>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</si>
  <si>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</si>
  <si>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</si>
  <si>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</si>
  <si>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</si>
  <si>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</si>
  <si>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</si>
  <si>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</si>
  <si>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</si>
  <si>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</si>
  <si>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</si>
  <si>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</si>
  <si>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</si>
  <si>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</si>
  <si>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</si>
  <si>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</si>
  <si>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</si>
  <si>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</si>
  <si>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</si>
  <si>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</si>
  <si>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</si>
  <si>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</si>
  <si>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</si>
  <si>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</si>
  <si>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</si>
  <si>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</si>
  <si>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</si>
  <si>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</si>
  <si>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</si>
  <si>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</si>
  <si>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</si>
  <si>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</si>
  <si>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</si>
  <si>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</si>
  <si>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</si>
  <si>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</si>
  <si>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</si>
  <si>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</si>
  <si>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</si>
  <si>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</si>
  <si>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</si>
  <si>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</si>
  <si>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</si>
  <si>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</si>
  <si>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</si>
  <si>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</si>
  <si>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</si>
  <si>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</si>
  <si>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</si>
  <si>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</si>
  <si>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</si>
  <si>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</si>
  <si>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</si>
  <si>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</si>
  <si>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</si>
  <si>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</si>
  <si>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</si>
  <si>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</si>
  <si>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</si>
  <si>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</si>
  <si>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</si>
  <si>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</si>
  <si>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</si>
  <si>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</si>
  <si>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</si>
  <si>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</si>
  <si>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</si>
  <si>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</si>
  <si>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</si>
  <si>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</si>
  <si>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</si>
  <si>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</si>
  <si>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</si>
  <si>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</si>
  <si>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</si>
  <si>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</si>
  <si>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</si>
  <si>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</si>
  <si>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</si>
  <si>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</si>
  <si>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</si>
  <si>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</si>
  <si>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</si>
  <si>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</si>
  <si>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</si>
  <si>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</si>
  <si>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</si>
  <si>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</si>
  <si>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</si>
  <si>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</si>
  <si>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</si>
  <si>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</si>
  <si>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</si>
  <si>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</si>
  <si>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</si>
  <si>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</si>
  <si>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</si>
  <si>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</si>
  <si>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</si>
  <si>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</si>
  <si>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</si>
  <si>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</si>
  <si>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</si>
  <si>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</si>
  <si>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</si>
  <si>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</si>
  <si>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</si>
  <si>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</si>
  <si>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</si>
  <si>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</si>
  <si>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</si>
  <si>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</si>
  <si>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</si>
  <si>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</si>
  <si>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</si>
  <si>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</si>
  <si>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</si>
  <si>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</si>
  <si>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</si>
  <si>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</si>
  <si>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</si>
  <si>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</si>
  <si>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</si>
  <si>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</si>
  <si>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</si>
  <si>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</si>
  <si>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</si>
  <si>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</si>
  <si>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</si>
  <si>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</si>
  <si>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</si>
  <si>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</si>
  <si>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</si>
  <si>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</si>
  <si>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</si>
  <si>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</si>
  <si>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</si>
  <si>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</si>
  <si>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</si>
  <si>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</si>
  <si>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</si>
  <si>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</si>
  <si>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</si>
  <si>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</si>
  <si>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</si>
  <si>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</si>
  <si>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</si>
  <si>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</si>
  <si>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</si>
  <si>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</si>
  <si>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</si>
  <si>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</si>
  <si>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</si>
  <si>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</si>
  <si>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</si>
  <si>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</si>
  <si>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</si>
  <si>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</si>
  <si>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</si>
  <si>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</si>
  <si>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</si>
  <si>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</si>
  <si>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</si>
  <si>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</si>
  <si>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</si>
  <si>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</si>
  <si>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</si>
  <si>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</si>
  <si>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</si>
  <si>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</si>
  <si>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</si>
  <si>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</si>
  <si>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</si>
  <si>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</si>
  <si>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</si>
  <si>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</si>
  <si>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</si>
  <si>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</si>
  <si>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</si>
  <si>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</si>
  <si>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</si>
  <si>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</si>
  <si>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</si>
  <si>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</si>
  <si>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</si>
  <si>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</si>
  <si>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</si>
  <si>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</si>
  <si>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</si>
  <si>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</si>
  <si>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</si>
  <si>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</si>
  <si>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</si>
  <si>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</si>
  <si>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</si>
  <si>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</si>
  <si>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</si>
  <si>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</si>
  <si>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</si>
  <si>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</si>
  <si>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</si>
  <si>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</si>
  <si>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</si>
  <si>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</si>
  <si>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</si>
  <si>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</si>
  <si>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</si>
  <si>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</si>
  <si>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</si>
  <si>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</si>
  <si>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</si>
  <si>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</si>
  <si>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</si>
  <si>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</si>
  <si>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</si>
  <si>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</si>
  <si>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</si>
  <si>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</si>
  <si>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</si>
  <si>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</si>
  <si>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</si>
  <si>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</si>
  <si>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</si>
  <si>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</si>
  <si>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</si>
  <si>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</si>
  <si>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</si>
  <si>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</si>
  <si>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</si>
  <si>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</si>
  <si>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</si>
  <si>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</si>
  <si>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</si>
  <si>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</si>
  <si>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</si>
  <si>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</si>
  <si>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</si>
  <si>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</si>
  <si>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</si>
  <si>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</si>
  <si>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</si>
  <si>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</si>
  <si>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</si>
  <si>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</si>
  <si>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</si>
  <si>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</si>
  <si>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</si>
  <si>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</si>
  <si>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</si>
  <si>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</si>
  <si>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</si>
  <si>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</si>
  <si>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</si>
  <si>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</si>
  <si>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</si>
  <si>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</si>
  <si>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</si>
  <si>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</si>
  <si>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</si>
  <si>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</si>
  <si>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</si>
  <si>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</si>
  <si>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</si>
  <si>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</si>
  <si>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</si>
  <si>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</si>
  <si>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</si>
  <si>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</si>
  <si>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</si>
  <si>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</si>
  <si>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</si>
  <si>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</si>
  <si>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</si>
  <si>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</si>
  <si>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</si>
  <si>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</si>
  <si>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</si>
  <si>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</si>
  <si>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</si>
  <si>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</si>
  <si>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</si>
  <si>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</si>
  <si>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</si>
  <si>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</si>
  <si>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</si>
  <si>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</si>
  <si>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</si>
  <si>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</si>
  <si>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</si>
  <si>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</si>
  <si>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</si>
  <si>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</si>
  <si>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</si>
  <si>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</si>
  <si>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</si>
  <si>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</si>
  <si>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</si>
  <si>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</si>
  <si>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</si>
  <si>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</si>
  <si>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</si>
  <si>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</si>
  <si>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</si>
  <si>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</si>
  <si>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</si>
  <si>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</si>
  <si>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</si>
  <si>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</si>
  <si>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</si>
  <si>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</si>
  <si>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</si>
  <si>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</si>
  <si>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</si>
  <si>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</si>
  <si>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</si>
  <si>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</si>
  <si>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</si>
  <si>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</si>
  <si>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</si>
  <si>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</si>
  <si>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</si>
  <si>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</si>
  <si>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</si>
  <si>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</si>
  <si>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</si>
  <si>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</si>
  <si>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</si>
  <si>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</si>
  <si>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</si>
  <si>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</si>
  <si>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</si>
  <si>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</si>
  <si>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</si>
  <si>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</si>
  <si>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</si>
  <si>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</si>
  <si>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</si>
  <si>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</si>
  <si>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</si>
  <si>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</si>
  <si>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</si>
  <si>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</si>
  <si>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</si>
  <si>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</si>
  <si>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</si>
  <si>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</si>
  <si>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</si>
  <si>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</si>
  <si>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</si>
  <si>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</si>
  <si>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</si>
  <si>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</si>
  <si>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</si>
  <si>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</si>
  <si>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</si>
  <si>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</si>
  <si>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</si>
  <si>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</si>
  <si>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</si>
  <si>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</si>
  <si>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</si>
  <si>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</si>
  <si>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</si>
  <si>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</si>
  <si>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</si>
  <si>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</si>
  <si>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</si>
  <si>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</si>
  <si>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</si>
  <si>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</si>
  <si>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</si>
  <si>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</si>
  <si>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</si>
  <si>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</si>
  <si>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</si>
  <si>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</si>
  <si>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</si>
  <si>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</si>
  <si>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</si>
  <si>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</si>
  <si>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</si>
  <si>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</si>
  <si>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</si>
  <si>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</si>
  <si>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</si>
  <si>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</si>
  <si>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</si>
  <si>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</si>
  <si>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</si>
  <si>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</si>
  <si>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</si>
  <si>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</si>
  <si>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</si>
  <si>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</si>
  <si>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</si>
  <si>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</si>
  <si>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</si>
  <si>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</si>
  <si>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</si>
  <si>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</si>
  <si>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</si>
  <si>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</si>
  <si>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</si>
  <si>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</si>
  <si>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</si>
  <si>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</si>
  <si>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</si>
  <si>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</si>
  <si>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</si>
  <si>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</si>
  <si>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</si>
  <si>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</si>
  <si>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</si>
  <si>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</si>
  <si>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</si>
  <si>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</si>
  <si>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</si>
  <si>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</si>
  <si>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</si>
  <si>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</si>
  <si>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</si>
  <si>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</si>
  <si>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</si>
  <si>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</si>
  <si>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</si>
  <si>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</si>
  <si>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</si>
  <si>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</si>
  <si>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</si>
  <si>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</si>
  <si>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</si>
  <si>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</si>
  <si>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</si>
  <si>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</si>
  <si>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</si>
  <si>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</si>
  <si>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</si>
  <si>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</si>
  <si>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</si>
  <si>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</si>
  <si>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</si>
  <si>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</si>
  <si>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</si>
  <si>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</si>
  <si>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</si>
  <si>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</si>
  <si>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</si>
  <si>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</si>
  <si>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</si>
  <si>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</si>
  <si>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</si>
  <si>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</si>
  <si>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</si>
  <si>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</si>
  <si>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</si>
  <si>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</si>
  <si>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</si>
  <si>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</si>
  <si>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</si>
  <si>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</si>
  <si>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</si>
  <si>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</si>
  <si>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</si>
  <si>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</si>
  <si>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</si>
  <si>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</si>
  <si>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</si>
  <si>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</si>
  <si>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</si>
  <si>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</si>
  <si>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</si>
  <si>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</si>
  <si>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</si>
  <si>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</si>
  <si>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</si>
  <si>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</si>
  <si>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</si>
  <si>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</si>
  <si>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</si>
  <si>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</si>
  <si>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</si>
  <si>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</si>
  <si>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</si>
  <si>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</si>
  <si>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</si>
  <si>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</si>
  <si>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</si>
  <si>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</si>
  <si>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</si>
  <si>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</si>
  <si>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</si>
  <si>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</si>
  <si>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</si>
  <si>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</si>
  <si>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</si>
  <si>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</si>
  <si>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</si>
  <si>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</si>
  <si>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</si>
  <si>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</si>
  <si>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</si>
  <si>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</si>
  <si>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</si>
  <si>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</si>
  <si>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</si>
  <si>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</si>
  <si>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</si>
  <si>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</si>
  <si>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</si>
  <si>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</si>
  <si>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</si>
  <si>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</si>
  <si>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</si>
  <si>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</si>
  <si>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</si>
  <si>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</si>
  <si>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</si>
  <si>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</si>
  <si>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</si>
  <si>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</si>
  <si>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</si>
  <si>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</si>
  <si>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</si>
  <si>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</si>
  <si>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</si>
  <si>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</si>
  <si>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</si>
  <si>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</si>
  <si>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</si>
  <si>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</si>
  <si>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</si>
  <si>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</si>
  <si>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</si>
  <si>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</si>
  <si>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</si>
  <si>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</si>
  <si>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</si>
  <si>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</si>
  <si>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</si>
  <si>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</si>
  <si>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</si>
  <si>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</si>
  <si>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</si>
  <si>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</si>
  <si>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</si>
  <si>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</si>
  <si>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</si>
  <si>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</si>
  <si>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</si>
  <si>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</si>
  <si>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</si>
  <si>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</si>
  <si>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</si>
  <si>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</si>
  <si>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</si>
  <si>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</si>
  <si>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</si>
  <si>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</si>
  <si>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</si>
  <si>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</si>
  <si>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</si>
  <si>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</si>
  <si>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</si>
  <si>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</si>
  <si>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</si>
  <si>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</si>
  <si>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</si>
  <si>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</si>
  <si>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</si>
  <si>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</si>
  <si>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</si>
  <si>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</si>
  <si>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</si>
  <si>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</si>
  <si>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</si>
  <si>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</si>
  <si>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</si>
  <si>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</si>
  <si>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</si>
  <si>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</si>
  <si>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</si>
  <si>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</si>
  <si>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</si>
  <si>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</si>
  <si>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</si>
  <si>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</si>
  <si>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</si>
  <si>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</si>
  <si>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</si>
  <si>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</si>
  <si>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</si>
  <si>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</si>
  <si>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</si>
  <si>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</si>
  <si>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</si>
  <si>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</si>
  <si>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</si>
  <si>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</si>
  <si>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</si>
  <si>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</si>
  <si>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</si>
  <si>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</si>
  <si>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</si>
  <si>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</si>
  <si>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</si>
  <si>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</si>
  <si>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</si>
  <si>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</si>
  <si>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</si>
  <si>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</si>
  <si>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</si>
  <si>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</si>
  <si>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</si>
  <si>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</si>
  <si>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</si>
  <si>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</si>
  <si>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</si>
  <si>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</si>
  <si>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</si>
  <si>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</si>
  <si>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</si>
  <si>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</si>
  <si>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</si>
  <si>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</si>
  <si>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</si>
  <si>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</si>
  <si>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</si>
  <si>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</si>
  <si>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</si>
  <si>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</si>
  <si>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</si>
  <si>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</si>
  <si>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</si>
  <si>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</si>
  <si>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</si>
  <si>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</si>
  <si>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</si>
  <si>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</si>
  <si>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</si>
  <si>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</si>
  <si>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</si>
  <si>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</si>
  <si>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</si>
  <si>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</si>
  <si>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</si>
  <si>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</si>
  <si>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</si>
  <si>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</si>
  <si>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</si>
  <si>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</si>
  <si>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</si>
  <si>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</si>
  <si>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</si>
  <si>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</si>
  <si>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</si>
  <si>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</si>
  <si>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</si>
  <si>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</si>
  <si>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</si>
  <si>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</si>
  <si>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</si>
  <si>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</si>
  <si>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</si>
  <si>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</si>
  <si>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</si>
  <si>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</si>
  <si>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</si>
  <si>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</si>
  <si>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</si>
  <si>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</si>
  <si>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</si>
  <si>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</si>
  <si>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</si>
  <si>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</si>
  <si>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</si>
  <si>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</si>
  <si>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</si>
  <si>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</si>
  <si>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</si>
  <si>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</si>
  <si>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</si>
  <si>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</si>
  <si>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</si>
  <si>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</si>
  <si>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</si>
  <si>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</si>
  <si>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</si>
  <si>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</si>
  <si>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</si>
  <si>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</si>
  <si>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</si>
  <si>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</si>
  <si>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</si>
  <si>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</si>
  <si>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</si>
  <si>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</si>
  <si>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</si>
  <si>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</si>
  <si>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</si>
  <si>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</si>
  <si>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</si>
  <si>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</si>
  <si>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</si>
  <si>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</si>
  <si>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</si>
  <si>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</si>
  <si>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</si>
  <si>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</si>
  <si>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</si>
  <si>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</si>
  <si>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</si>
  <si>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</si>
  <si>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</si>
  <si>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</si>
  <si>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</si>
  <si>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</si>
  <si>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</si>
  <si>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</si>
  <si>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</si>
  <si>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</si>
  <si>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</si>
  <si>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</si>
  <si>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</si>
  <si>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</si>
  <si>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</si>
  <si>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</si>
  <si>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</si>
  <si>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</si>
  <si>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</si>
  <si>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</si>
  <si>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</si>
  <si>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</si>
  <si>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</si>
  <si>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</si>
  <si>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</si>
  <si>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</si>
  <si>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</si>
  <si>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</si>
  <si>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</si>
  <si>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</si>
  <si>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</si>
  <si>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</si>
  <si>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</si>
  <si>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</si>
  <si>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</si>
  <si>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</si>
  <si>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</si>
  <si>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</si>
  <si>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</si>
  <si>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</si>
  <si>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</si>
  <si>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</si>
  <si>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</si>
  <si>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</si>
  <si>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</si>
  <si>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</si>
  <si>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</si>
  <si>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</si>
  <si>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</si>
  <si>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</si>
  <si>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</si>
  <si>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</si>
  <si>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</si>
  <si>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</si>
  <si>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</si>
  <si>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</si>
  <si>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</si>
  <si>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</si>
  <si>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</si>
  <si>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</si>
  <si>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</si>
  <si>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</si>
  <si>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</si>
  <si>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</si>
  <si>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</si>
  <si>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</si>
  <si>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</si>
  <si>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</si>
  <si>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</si>
  <si>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</si>
  <si>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</si>
  <si>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</si>
  <si>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</si>
  <si>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</si>
  <si>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</si>
  <si>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</si>
  <si>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</si>
  <si>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</si>
  <si>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</si>
  <si>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</si>
  <si>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</si>
  <si>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</si>
  <si>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</si>
  <si>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</si>
  <si>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</si>
  <si>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</si>
  <si>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</si>
  <si>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</si>
  <si>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</si>
  <si>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</si>
  <si>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</si>
  <si>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</si>
  <si>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</si>
  <si>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</si>
  <si>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</si>
  <si>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</si>
  <si>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</si>
  <si>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</si>
  <si>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</si>
  <si>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</si>
  <si>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</si>
  <si>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</si>
  <si>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</si>
  <si>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</si>
  <si>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</si>
  <si>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</si>
  <si>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</si>
  <si>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</si>
  <si>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</si>
  <si>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</si>
  <si>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</si>
  <si>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</si>
  <si>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</si>
  <si>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</si>
  <si>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</si>
  <si>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</si>
  <si>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</si>
  <si>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</si>
  <si>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</si>
  <si>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</si>
  <si>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</si>
  <si>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</si>
  <si>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</si>
  <si>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</si>
  <si>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</si>
  <si>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</si>
  <si>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</si>
  <si>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</si>
  <si>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</si>
  <si>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</si>
  <si>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</si>
  <si>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</si>
  <si>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</si>
  <si>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</si>
  <si>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</si>
  <si>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</si>
  <si>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</si>
  <si>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</si>
  <si>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</si>
  <si>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</si>
  <si>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</si>
  <si>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</si>
  <si>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</si>
  <si>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</si>
  <si>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</si>
  <si>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</si>
  <si>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</si>
  <si>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</si>
  <si>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</si>
  <si>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</si>
  <si>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</si>
  <si>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</si>
  <si>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</si>
  <si>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</si>
  <si>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</si>
  <si>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</si>
  <si>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</si>
  <si>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</si>
  <si>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</si>
  <si>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</si>
  <si>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</si>
  <si>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</si>
  <si>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</si>
  <si>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</si>
  <si>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</si>
  <si>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</si>
  <si>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</si>
  <si>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</si>
  <si>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</si>
  <si>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</si>
  <si>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</si>
  <si>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</si>
  <si>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</si>
  <si>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</si>
  <si>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</si>
  <si>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</si>
  <si>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</si>
  <si>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</si>
  <si>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</si>
  <si>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</si>
  <si>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</si>
  <si>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</si>
  <si>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</si>
  <si>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</si>
  <si>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</si>
  <si>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</si>
  <si>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</si>
  <si>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</si>
  <si>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</si>
  <si>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</si>
  <si>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</si>
  <si>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</si>
  <si>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</si>
  <si>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</si>
  <si>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</si>
  <si>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</si>
  <si>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</si>
  <si>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</si>
  <si>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</si>
  <si>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</si>
  <si>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</si>
  <si>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</si>
  <si>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</si>
  <si>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</si>
  <si>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</si>
  <si>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</si>
  <si>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</si>
  <si>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</si>
  <si>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</si>
  <si>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</si>
  <si>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</si>
  <si>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</si>
  <si>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</si>
  <si>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</si>
  <si>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</si>
  <si>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</si>
  <si>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</si>
  <si>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</si>
  <si>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</si>
  <si>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</si>
  <si>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</si>
  <si>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</si>
  <si>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</si>
  <si>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</si>
  <si>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</si>
  <si>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</si>
  <si>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</si>
  <si>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</si>
  <si>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</si>
  <si>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</si>
  <si>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</si>
  <si>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</si>
  <si>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</si>
  <si>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</si>
  <si>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</si>
  <si>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</si>
  <si>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</si>
  <si>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</si>
  <si>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</si>
  <si>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</si>
  <si>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</si>
  <si>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</si>
  <si>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</si>
  <si>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</si>
  <si>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</si>
  <si>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</si>
  <si>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</si>
  <si>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</si>
  <si>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</si>
  <si>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</si>
  <si>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</si>
  <si>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</si>
  <si>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</si>
  <si>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</si>
  <si>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</si>
  <si>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</si>
  <si>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</si>
  <si>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</si>
  <si>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</si>
  <si>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</si>
  <si>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</si>
  <si>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</si>
  <si>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</si>
  <si>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</si>
  <si>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</si>
  <si>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</si>
  <si>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</si>
  <si>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</si>
  <si>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</si>
  <si>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</si>
  <si>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</si>
  <si>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</si>
  <si>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</si>
  <si>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</si>
  <si>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</si>
  <si>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</si>
  <si>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</si>
  <si>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</si>
  <si>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</si>
  <si>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</si>
  <si>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</si>
  <si>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</si>
  <si>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</si>
  <si>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</si>
  <si>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</si>
  <si>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</si>
  <si>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</si>
  <si>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</si>
  <si>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</si>
  <si>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</si>
  <si>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</si>
  <si>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</si>
  <si>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</si>
  <si>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</si>
  <si>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</si>
  <si>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</si>
  <si>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</si>
  <si>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</si>
  <si>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</si>
  <si>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</si>
  <si>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</si>
  <si>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</si>
  <si>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</si>
  <si>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</si>
  <si>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</si>
  <si>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</si>
  <si>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</si>
  <si>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</si>
  <si>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</si>
  <si>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</si>
  <si>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</si>
  <si>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</si>
  <si>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</si>
  <si>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</si>
  <si>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</si>
  <si>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</si>
  <si>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</si>
  <si>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</si>
  <si>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</si>
  <si>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</si>
  <si>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</si>
  <si>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</si>
  <si>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</si>
  <si>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</si>
  <si>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</si>
  <si>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</si>
  <si>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</si>
  <si>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</si>
  <si>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</si>
  <si>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</si>
  <si>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</si>
  <si>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</si>
  <si>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</si>
  <si>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</si>
  <si>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</si>
  <si>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</si>
  <si>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</si>
  <si>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</si>
  <si>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</si>
  <si>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</si>
  <si>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</si>
  <si>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</si>
  <si>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</si>
  <si>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</si>
  <si>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</si>
  <si>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</si>
  <si>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</si>
  <si>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</si>
  <si>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</si>
  <si>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</si>
  <si>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</si>
  <si>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</si>
  <si>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</si>
  <si>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</si>
  <si>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</si>
  <si>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</si>
  <si>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</si>
  <si>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</si>
  <si>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</si>
  <si>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</si>
  <si>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</si>
  <si>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</si>
  <si>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</si>
  <si>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</si>
  <si>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</si>
  <si>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</si>
  <si>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</si>
  <si>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</si>
  <si>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</si>
  <si>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</si>
  <si>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</si>
  <si>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</si>
  <si>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</si>
  <si>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</si>
  <si>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</si>
  <si>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</si>
  <si>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</si>
  <si>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</si>
  <si>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</si>
  <si>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</si>
  <si>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</si>
  <si>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</si>
  <si>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</si>
  <si>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</si>
  <si>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</si>
  <si>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</si>
  <si>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</si>
  <si>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</si>
  <si>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</si>
  <si>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</si>
  <si>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</si>
  <si>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</si>
  <si>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</si>
  <si>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</si>
  <si>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</si>
  <si>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</si>
  <si>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</si>
  <si>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</si>
  <si>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</si>
  <si>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</si>
  <si>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</si>
  <si>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</si>
  <si>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</si>
  <si>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</si>
  <si>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</si>
  <si>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</si>
  <si>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</si>
  <si>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</si>
  <si>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</si>
  <si>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</si>
  <si>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</si>
  <si>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</si>
  <si>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</si>
  <si>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</si>
  <si>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</si>
  <si>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</si>
  <si>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</si>
  <si>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</si>
  <si>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</si>
  <si>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</si>
  <si>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</si>
  <si>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</si>
  <si>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</si>
  <si>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</si>
  <si>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</si>
  <si>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</si>
  <si>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</si>
  <si>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</si>
  <si>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</si>
  <si>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</si>
  <si>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</si>
  <si>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</si>
  <si>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</si>
  <si>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</si>
  <si>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</si>
  <si>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</si>
  <si>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</si>
  <si>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</si>
  <si>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</si>
  <si>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</si>
  <si>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</si>
  <si>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</si>
  <si>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</si>
  <si>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</si>
  <si>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</si>
  <si>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</si>
  <si>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</si>
  <si>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</si>
  <si>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</si>
  <si>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</si>
  <si>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</si>
  <si>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</si>
  <si>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</si>
  <si>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</si>
  <si>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</si>
  <si>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</si>
  <si>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</si>
  <si>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</si>
  <si>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</si>
  <si>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</si>
  <si>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</si>
  <si>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</si>
  <si>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</si>
  <si>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</si>
  <si>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</si>
  <si>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</si>
  <si>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</si>
  <si>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</si>
  <si>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</si>
  <si>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</si>
  <si>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</si>
  <si>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</si>
  <si>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</si>
  <si>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</si>
  <si>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</si>
  <si>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</si>
  <si>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</si>
  <si>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</si>
  <si>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</si>
  <si>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</si>
  <si>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</si>
  <si>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</si>
  <si>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</si>
  <si>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</si>
  <si>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</si>
  <si>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</si>
  <si>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</si>
  <si>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</si>
  <si>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</si>
  <si>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</si>
  <si>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</si>
  <si>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</si>
  <si>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</si>
  <si>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</si>
  <si>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</si>
  <si>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</si>
  <si>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</si>
  <si>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</si>
  <si>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</si>
  <si>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</si>
  <si>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</si>
  <si>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</si>
  <si>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</si>
  <si>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</si>
  <si>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</si>
  <si>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</si>
  <si>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</si>
  <si>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</si>
  <si>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</si>
  <si>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</si>
  <si>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</si>
  <si>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</si>
  <si>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</si>
  <si>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</si>
  <si>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</si>
  <si>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</si>
  <si>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</si>
  <si>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</si>
  <si>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</si>
  <si>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</si>
  <si>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</si>
  <si>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</si>
  <si>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</si>
  <si>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</si>
  <si>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</si>
  <si>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</si>
  <si>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</si>
  <si>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</si>
  <si>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</si>
  <si>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</si>
  <si>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</si>
  <si>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</si>
  <si>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</si>
  <si>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</si>
  <si>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</si>
  <si>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</si>
  <si>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</si>
  <si>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</si>
  <si>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</si>
  <si>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</si>
  <si>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</si>
  <si>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</si>
  <si>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</si>
  <si>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</si>
  <si>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</si>
  <si>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</si>
  <si>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</si>
  <si>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</si>
  <si>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</si>
  <si>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</si>
  <si>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</si>
  <si>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</si>
  <si>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</si>
  <si>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</si>
  <si>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</si>
  <si>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</si>
  <si>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</si>
  <si>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</si>
  <si>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</si>
  <si>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</si>
  <si>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</si>
  <si>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</si>
  <si>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</si>
  <si>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</si>
  <si>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</si>
  <si>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</si>
  <si>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</si>
  <si>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</si>
  <si>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</si>
  <si>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</si>
  <si>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</si>
  <si>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</si>
  <si>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</si>
  <si>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</si>
  <si>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</si>
  <si>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</si>
  <si>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</si>
  <si>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</si>
  <si>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</si>
  <si>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</si>
  <si>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</si>
  <si>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</si>
  <si>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</si>
  <si>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</si>
  <si>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</si>
  <si>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</si>
  <si>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</si>
  <si>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</si>
  <si>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</si>
  <si>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</si>
  <si>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</si>
  <si>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</si>
  <si>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</si>
  <si>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</si>
  <si>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</si>
  <si>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</si>
  <si>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</si>
  <si>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</si>
  <si>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</si>
  <si>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</si>
  <si>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</si>
  <si>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</si>
  <si>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</si>
  <si>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</si>
  <si>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</si>
  <si>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</si>
  <si>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</si>
  <si>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</si>
  <si>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</si>
  <si>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</si>
  <si>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</si>
  <si>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</si>
  <si>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</si>
  <si>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</si>
  <si>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</si>
  <si>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</si>
  <si>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</si>
  <si>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</si>
  <si>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</si>
  <si>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</si>
  <si>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</si>
  <si>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</si>
  <si>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</si>
  <si>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</si>
  <si>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</si>
  <si>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</si>
  <si>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</si>
  <si>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</si>
  <si>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</si>
  <si>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</si>
  <si>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</si>
  <si>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</si>
  <si>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</si>
  <si>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</si>
  <si>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</si>
  <si>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</si>
  <si>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</si>
  <si>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</si>
  <si>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</si>
  <si>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</si>
  <si>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</si>
  <si>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</si>
  <si>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</si>
  <si>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</si>
  <si>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</si>
  <si>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</si>
  <si>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</si>
  <si>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</si>
  <si>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</si>
  <si>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</si>
  <si>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</si>
  <si>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</si>
  <si>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</si>
  <si>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</si>
  <si>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</si>
  <si>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</si>
  <si>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</si>
  <si>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</si>
  <si>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</si>
  <si>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</si>
  <si>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</si>
  <si>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</si>
  <si>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</si>
  <si>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</si>
  <si>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</si>
  <si>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</si>
  <si>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</si>
  <si>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</si>
  <si>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</si>
  <si>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</si>
  <si>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</si>
  <si>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</si>
  <si>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</si>
  <si>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</si>
  <si>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</si>
  <si>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</si>
  <si>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</si>
  <si>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</si>
  <si>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</si>
  <si>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</si>
  <si>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</si>
  <si>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</si>
  <si>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</si>
  <si>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</si>
  <si>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</si>
  <si>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</si>
  <si>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</si>
  <si>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</si>
  <si>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</si>
  <si>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</si>
  <si>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</si>
  <si>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</si>
  <si>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</si>
  <si>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</si>
  <si>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</si>
  <si>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</si>
  <si>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</si>
  <si>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</si>
  <si>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</si>
  <si>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</si>
  <si>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</si>
  <si>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</si>
  <si>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</si>
  <si>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</si>
  <si>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</si>
  <si>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</si>
  <si>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</si>
  <si>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</si>
  <si>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</si>
  <si>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</si>
  <si>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</si>
  <si>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</si>
  <si>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</si>
  <si>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</si>
  <si>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</si>
  <si>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</si>
  <si>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</si>
  <si>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</si>
  <si>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</si>
  <si>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</si>
  <si>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</si>
  <si>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</si>
  <si>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</si>
  <si>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</si>
  <si>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</si>
  <si>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</si>
  <si>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</si>
  <si>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</si>
  <si>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</si>
  <si>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</si>
  <si>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</si>
  <si>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</si>
  <si>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</si>
  <si>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</si>
  <si>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</si>
  <si>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</si>
  <si>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</si>
  <si>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</si>
  <si>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</si>
  <si>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</si>
  <si>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</si>
  <si>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</si>
  <si>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</si>
  <si>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</si>
  <si>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</si>
  <si>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</si>
  <si>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</si>
  <si>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</si>
  <si>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</si>
  <si>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</si>
  <si>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</si>
  <si>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</si>
  <si>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</si>
  <si>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</si>
  <si>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</si>
  <si>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</si>
  <si>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</si>
  <si>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</si>
  <si>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</si>
  <si>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</si>
  <si>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</si>
  <si>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</si>
  <si>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</si>
  <si>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</si>
  <si>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</si>
  <si>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</si>
  <si>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</si>
  <si>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</si>
  <si>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</si>
  <si>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</si>
  <si>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</si>
  <si>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</si>
  <si>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</si>
  <si>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</si>
  <si>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</si>
  <si>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</si>
  <si>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</si>
  <si>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</si>
  <si>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</si>
  <si>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</si>
  <si>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</si>
  <si>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</si>
  <si>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</si>
  <si>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</si>
  <si>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</si>
  <si>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</si>
  <si>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</si>
  <si>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</si>
  <si>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</si>
  <si>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</si>
  <si>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</si>
  <si>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</si>
  <si>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</si>
  <si>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</si>
  <si>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</si>
  <si>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</si>
  <si>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</si>
  <si>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</si>
  <si>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</si>
  <si>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</si>
  <si>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</si>
  <si>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</si>
  <si>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</si>
  <si>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</si>
  <si>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</si>
  <si>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</si>
  <si>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</si>
  <si>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</si>
  <si>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</si>
  <si>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</si>
  <si>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</si>
  <si>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</si>
  <si>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</si>
  <si>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</si>
  <si>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</si>
  <si>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</si>
  <si>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</si>
  <si>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</si>
  <si>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</si>
  <si>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</si>
  <si>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</si>
  <si>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</si>
  <si>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</si>
  <si>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</si>
  <si>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</si>
  <si>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</si>
  <si>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</si>
  <si>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</si>
  <si>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</si>
  <si>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</si>
  <si>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</si>
  <si>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</si>
  <si>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</si>
  <si>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</si>
  <si>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</si>
  <si>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</si>
  <si>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</si>
  <si>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</si>
  <si>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</si>
  <si>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</si>
  <si>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</si>
  <si>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</si>
  <si>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</si>
  <si>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</si>
  <si>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</si>
  <si>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</si>
  <si>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</si>
  <si>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</si>
  <si>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</si>
  <si>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</si>
  <si>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</si>
  <si>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</si>
  <si>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</si>
  <si>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</si>
  <si>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</si>
  <si>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</si>
  <si>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</si>
  <si>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</si>
  <si>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</si>
  <si>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</si>
  <si>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</si>
  <si>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</si>
  <si>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</si>
  <si>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</si>
  <si>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</si>
  <si>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</si>
  <si>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</si>
  <si>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</si>
  <si>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</si>
  <si>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</si>
  <si>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</si>
  <si>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</si>
  <si>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</si>
  <si>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</si>
  <si>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</si>
  <si>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</si>
  <si>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</si>
  <si>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</si>
  <si>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</si>
  <si>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</si>
  <si>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</si>
  <si>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</si>
  <si>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</si>
  <si>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</si>
  <si>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</si>
  <si>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</si>
  <si>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</si>
  <si>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</si>
  <si>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</si>
  <si>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</si>
  <si>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</si>
  <si>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</si>
  <si>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</si>
  <si>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</si>
  <si>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</si>
  <si>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</si>
  <si>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</si>
  <si>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</si>
  <si>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</si>
  <si>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</si>
  <si>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</si>
  <si>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</si>
  <si>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</si>
  <si>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</si>
  <si>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</si>
  <si>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</si>
  <si>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</si>
  <si>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</si>
  <si>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</si>
  <si>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</si>
  <si>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</si>
  <si>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</si>
  <si>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</si>
  <si>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</si>
  <si>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</si>
  <si>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</si>
  <si>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</si>
  <si>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</si>
  <si>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</si>
  <si>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</si>
  <si>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</si>
  <si>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</si>
  <si>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</si>
  <si>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</si>
  <si>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</si>
  <si>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</si>
  <si>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</si>
  <si>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</si>
  <si>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</si>
  <si>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</si>
  <si>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</si>
  <si>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</si>
  <si>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</si>
  <si>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</si>
  <si>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</si>
  <si>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</si>
  <si>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</si>
  <si>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</si>
  <si>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</si>
  <si>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</si>
  <si>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</si>
  <si>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</si>
  <si>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</si>
  <si>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</si>
  <si>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</si>
  <si>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</si>
  <si>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</si>
  <si>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</si>
  <si>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</si>
  <si>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</si>
  <si>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</si>
  <si>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</si>
  <si>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</si>
  <si>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</si>
  <si>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</si>
  <si>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</si>
  <si>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</si>
  <si>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</si>
  <si>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</si>
  <si>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</si>
  <si>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</si>
  <si>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</si>
  <si>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</si>
  <si>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</si>
  <si>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</si>
  <si>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</si>
  <si>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</si>
  <si>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</si>
  <si>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</si>
  <si>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</si>
  <si>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</si>
  <si>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</si>
  <si>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</si>
  <si>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</si>
  <si>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</si>
  <si>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</si>
  <si>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</si>
  <si>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</si>
  <si>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</si>
  <si>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</si>
  <si>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</si>
  <si>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</si>
  <si>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</si>
  <si>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</si>
  <si>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</si>
  <si>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</si>
  <si>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</si>
  <si>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</si>
  <si>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</si>
  <si>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</si>
  <si>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</si>
  <si>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</si>
  <si>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</si>
  <si>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</si>
  <si>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</si>
  <si>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</si>
  <si>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</si>
  <si>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</si>
  <si>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</si>
  <si>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</si>
  <si>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</si>
  <si>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</si>
  <si>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</si>
  <si>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</si>
  <si>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</si>
  <si>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</si>
  <si>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</si>
  <si>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</si>
  <si>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</si>
  <si>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</si>
  <si>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</si>
  <si>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</si>
  <si>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</si>
  <si>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</si>
  <si>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</si>
  <si>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</si>
  <si>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</si>
  <si>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</si>
  <si>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</si>
  <si>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</si>
  <si>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</si>
  <si>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</si>
  <si>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</si>
  <si>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</si>
  <si>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</si>
  <si>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</si>
  <si>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</si>
  <si>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</si>
  <si>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</si>
  <si>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</si>
  <si>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</si>
  <si>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</si>
  <si>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</si>
  <si>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</si>
  <si>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</si>
  <si>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</si>
  <si>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</si>
  <si>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</si>
  <si>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</si>
  <si>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</si>
  <si>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</si>
  <si>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</si>
  <si>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</si>
  <si>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</si>
  <si>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</si>
  <si>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</si>
  <si>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</si>
  <si>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</si>
  <si>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</si>
  <si>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</si>
  <si>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</si>
  <si>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</si>
  <si>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</si>
  <si>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</si>
  <si>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</si>
  <si>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</si>
  <si>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</si>
  <si>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</si>
  <si>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</si>
  <si>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</si>
  <si>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</si>
  <si>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</si>
  <si>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</si>
  <si>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</si>
  <si>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</si>
  <si>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</si>
  <si>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</si>
  <si>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</si>
  <si>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</si>
  <si>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</si>
  <si>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</si>
  <si>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</si>
  <si>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</si>
  <si>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</si>
  <si>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</si>
  <si>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</si>
  <si>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</si>
  <si>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</si>
  <si>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</si>
  <si>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</si>
  <si>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</si>
  <si>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</si>
  <si>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</si>
  <si>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</si>
  <si>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</si>
  <si>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</si>
  <si>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</si>
  <si>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</si>
  <si>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</si>
  <si>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</si>
  <si>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</si>
  <si>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</si>
  <si>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</si>
  <si>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</si>
  <si>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</si>
  <si>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</si>
  <si>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</si>
  <si>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</si>
  <si>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</si>
  <si>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</si>
  <si>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</si>
  <si>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</si>
  <si>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</si>
  <si>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</si>
  <si>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</si>
  <si>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</si>
  <si>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</si>
  <si>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</si>
  <si>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</si>
  <si>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</si>
  <si>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</si>
  <si>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</si>
  <si>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</si>
  <si>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</si>
  <si>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</si>
  <si>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</si>
  <si>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</si>
  <si>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</si>
  <si>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</si>
  <si>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</si>
  <si>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</si>
  <si>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</si>
  <si>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</si>
  <si>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</si>
  <si>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</si>
  <si>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</si>
  <si>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</si>
  <si>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</si>
  <si>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</si>
  <si>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</si>
  <si>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</si>
  <si>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</si>
  <si>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</si>
  <si>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</si>
  <si>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</si>
  <si>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</si>
  <si>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</si>
  <si>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</si>
  <si>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</si>
  <si>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</si>
  <si>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</si>
  <si>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</si>
  <si>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</si>
  <si>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</si>
  <si>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</si>
  <si>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</si>
  <si>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</si>
  <si>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</si>
  <si>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</si>
  <si>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</si>
  <si>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</si>
  <si>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</si>
  <si>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</si>
  <si>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</si>
  <si>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</si>
  <si>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</si>
  <si>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</si>
  <si>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</si>
  <si>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</si>
  <si>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</si>
  <si>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</si>
  <si>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</si>
  <si>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</si>
  <si>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</si>
  <si>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</si>
  <si>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</si>
  <si>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</si>
  <si>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</si>
  <si>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</si>
  <si>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</si>
  <si>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</si>
  <si>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</si>
  <si>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</si>
  <si>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</si>
  <si>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</si>
  <si>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</si>
  <si>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</si>
  <si>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</si>
  <si>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</si>
  <si>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</si>
  <si>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</si>
  <si>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</si>
  <si>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</si>
  <si>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</si>
  <si>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</si>
  <si>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</si>
  <si>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</si>
  <si>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</si>
  <si>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</si>
  <si>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</si>
  <si>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</si>
  <si>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</si>
  <si>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</si>
  <si>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</si>
  <si>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</si>
  <si>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</si>
  <si>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</si>
  <si>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</si>
  <si>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</si>
  <si>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</si>
  <si>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</si>
  <si>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</si>
  <si>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</si>
  <si>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</si>
  <si>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</si>
  <si>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</si>
  <si>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</si>
  <si>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</si>
  <si>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</si>
  <si>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</si>
  <si>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</si>
  <si>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</si>
  <si>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</si>
  <si>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</si>
  <si>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</si>
  <si>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</si>
  <si>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</si>
  <si>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</si>
  <si>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</si>
  <si>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</si>
  <si>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</si>
  <si>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</si>
  <si>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</si>
  <si>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</si>
  <si>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</si>
  <si>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</si>
  <si>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</si>
  <si>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</si>
  <si>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</si>
  <si>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</si>
  <si>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</si>
  <si>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</si>
  <si>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</si>
  <si>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</si>
  <si>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</si>
  <si>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</si>
  <si>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</si>
  <si>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</si>
  <si>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</si>
  <si>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</si>
  <si>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</si>
  <si>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</si>
  <si>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</si>
  <si>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</si>
  <si>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</si>
  <si>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</si>
  <si>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</si>
  <si>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</si>
  <si>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</si>
  <si>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</si>
  <si>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</si>
  <si>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</si>
  <si>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</si>
  <si>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</si>
  <si>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</si>
  <si>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</si>
  <si>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</si>
  <si>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</si>
  <si>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</si>
  <si>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</si>
  <si>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</si>
  <si>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</si>
  <si>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</si>
  <si>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</si>
  <si>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</si>
  <si>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</si>
  <si>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</si>
  <si>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</si>
  <si>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</si>
  <si>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</si>
  <si>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</si>
  <si>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</si>
  <si>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</si>
  <si>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</si>
  <si>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</si>
  <si>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</si>
  <si>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</si>
  <si>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</si>
  <si>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</si>
  <si>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</si>
  <si>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</si>
  <si>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</si>
  <si>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</si>
  <si>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</si>
  <si>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</si>
  <si>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</si>
  <si>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</si>
  <si>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</si>
  <si>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</si>
  <si>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</si>
  <si>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</si>
  <si>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</si>
  <si>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</si>
  <si>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</si>
  <si>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</si>
  <si>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</si>
  <si>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</si>
  <si>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</si>
  <si>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</si>
  <si>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</si>
  <si>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</si>
  <si>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</si>
  <si>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</si>
  <si>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</si>
  <si>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</si>
  <si>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</si>
  <si>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</si>
  <si>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</si>
  <si>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</si>
  <si>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</si>
  <si>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</si>
  <si>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</si>
  <si>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</si>
  <si>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</si>
  <si>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</si>
  <si>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</si>
  <si>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</si>
  <si>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</si>
  <si>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</si>
  <si>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</si>
  <si>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</si>
  <si>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</si>
  <si>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</si>
  <si>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</si>
  <si>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</si>
  <si>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</si>
  <si>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</si>
  <si>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</si>
  <si>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</si>
  <si>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</si>
  <si>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</si>
  <si>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</si>
  <si>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</si>
  <si>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</si>
  <si>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</si>
  <si>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</si>
  <si>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</si>
  <si>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</si>
  <si>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</si>
  <si>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</si>
  <si>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</si>
  <si>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</si>
  <si>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</si>
  <si>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</si>
  <si>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</si>
  <si>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</si>
  <si>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</si>
  <si>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</si>
  <si>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</si>
  <si>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</si>
  <si>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</si>
  <si>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</si>
  <si>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</si>
  <si>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</si>
  <si>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</si>
  <si>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</si>
  <si>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</si>
  <si>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</si>
  <si>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</si>
  <si>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</si>
  <si>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</si>
  <si>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</si>
  <si>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</si>
  <si>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</si>
  <si>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</si>
  <si>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</si>
  <si>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</si>
  <si>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</si>
  <si>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</si>
  <si>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</si>
  <si>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</si>
  <si>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</si>
  <si>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</si>
  <si>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</si>
  <si>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</si>
  <si>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</si>
  <si>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</si>
  <si>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</si>
  <si>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</si>
  <si>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</si>
  <si>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</si>
  <si>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</si>
  <si>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</si>
  <si>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</si>
  <si>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</si>
  <si>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</si>
  <si>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</si>
  <si>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</si>
  <si>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</si>
  <si>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</si>
  <si>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</si>
  <si>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</si>
  <si>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</si>
  <si>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</si>
  <si>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</si>
  <si>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</si>
  <si>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</si>
  <si>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</si>
  <si>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</si>
  <si>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</si>
  <si>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</si>
  <si>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</si>
  <si>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</si>
  <si>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</si>
  <si>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</si>
  <si>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</si>
  <si>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</si>
  <si>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</si>
  <si>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</si>
  <si>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</si>
  <si>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</si>
  <si>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</si>
  <si>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</si>
  <si>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</si>
  <si>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</si>
  <si>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</si>
  <si>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</si>
  <si>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</si>
  <si>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</si>
  <si>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</si>
  <si>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</si>
  <si>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</si>
  <si>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</si>
  <si>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</si>
  <si>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</si>
  <si>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</si>
  <si>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</si>
  <si>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</si>
  <si>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</si>
  <si>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</si>
  <si>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</si>
  <si>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</si>
  <si>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</si>
  <si>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</si>
  <si>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</si>
  <si>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</si>
  <si>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</si>
  <si>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</si>
  <si>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</si>
  <si>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</si>
  <si>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</si>
  <si>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</si>
  <si>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</si>
  <si>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</si>
  <si>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</si>
  <si>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</si>
  <si>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</si>
  <si>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</si>
  <si>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</si>
  <si>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</si>
  <si>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</si>
  <si>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</si>
  <si>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</si>
  <si>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</si>
  <si>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</si>
  <si>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</si>
  <si>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</si>
  <si>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</si>
  <si>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</si>
  <si>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</si>
  <si>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</si>
  <si>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</si>
  <si>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</si>
  <si>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</si>
  <si>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</si>
  <si>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</si>
  <si>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</si>
  <si>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</si>
  <si>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</si>
  <si>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</si>
  <si>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</si>
  <si>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</si>
  <si>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</si>
  <si>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</si>
  <si>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</si>
  <si>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</si>
  <si>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</si>
  <si>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</si>
  <si>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</si>
  <si>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</si>
  <si>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</si>
  <si>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</si>
  <si>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</si>
  <si>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</si>
  <si>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</si>
  <si>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</si>
  <si>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</si>
  <si>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</si>
  <si>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</si>
  <si>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</si>
  <si>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</si>
  <si>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</si>
  <si>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</si>
  <si>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</si>
  <si>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</si>
  <si>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</si>
  <si>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</si>
  <si>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</si>
  <si>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</si>
  <si>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</si>
  <si>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</si>
  <si>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</si>
  <si>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</si>
  <si>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</si>
  <si>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</si>
  <si>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</si>
  <si>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</si>
  <si>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</si>
  <si>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</si>
  <si>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</si>
  <si>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</si>
  <si>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</si>
  <si>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</si>
  <si>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</si>
  <si>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</si>
  <si>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</si>
  <si>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</si>
  <si>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</si>
  <si>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</si>
  <si>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</si>
  <si>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</si>
  <si>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</si>
  <si>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</si>
  <si>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</si>
  <si>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</si>
  <si>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</si>
  <si>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</si>
  <si>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</si>
  <si>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</si>
  <si>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</si>
  <si>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</si>
  <si>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</si>
  <si>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</si>
  <si>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</si>
  <si>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</si>
  <si>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</si>
  <si>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</si>
  <si>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</si>
  <si>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</si>
  <si>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</si>
  <si>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</si>
  <si>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</si>
  <si>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</si>
  <si>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</si>
  <si>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</si>
  <si>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</si>
  <si>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</si>
  <si>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</si>
  <si>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</si>
  <si>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</si>
  <si>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</si>
  <si>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</si>
  <si>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</si>
  <si>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</si>
  <si>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</si>
  <si>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</si>
  <si>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</si>
  <si>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</si>
  <si>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</si>
  <si>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</si>
  <si>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</si>
  <si>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</si>
  <si>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</si>
  <si>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</si>
  <si>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</si>
  <si>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</si>
  <si>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</si>
  <si>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</si>
  <si>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</si>
  <si>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</si>
  <si>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</si>
  <si>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</si>
  <si>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</si>
  <si>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</si>
  <si>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</si>
  <si>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</si>
  <si>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</si>
  <si>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</si>
  <si>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</si>
  <si>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</si>
  <si>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</si>
  <si>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</si>
  <si>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</si>
  <si>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</si>
  <si>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</si>
  <si>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</si>
  <si>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</si>
  <si>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</si>
  <si>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</si>
  <si>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</si>
  <si>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</si>
  <si>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</si>
  <si>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</si>
  <si>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</si>
  <si>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</si>
  <si>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</si>
  <si>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</si>
  <si>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</si>
  <si>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</si>
  <si>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</si>
  <si>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</si>
  <si>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</si>
  <si>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</si>
  <si>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</si>
  <si>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</si>
  <si>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</si>
  <si>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</si>
  <si>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</si>
  <si>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</si>
  <si>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</si>
  <si>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</si>
  <si>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</si>
  <si>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</si>
  <si>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</si>
  <si>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</si>
  <si>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</si>
  <si>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</si>
  <si>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</si>
  <si>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</si>
  <si>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</si>
  <si>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</si>
  <si>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</si>
  <si>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</si>
  <si>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</si>
  <si>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</si>
  <si>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</si>
  <si>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</si>
  <si>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</si>
  <si>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</si>
  <si>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</si>
  <si>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</si>
  <si>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</si>
  <si>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</si>
  <si>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</si>
  <si>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</si>
  <si>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</si>
  <si>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</si>
  <si>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</si>
  <si>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</si>
  <si>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</si>
  <si>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</si>
  <si>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</si>
  <si>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</si>
  <si>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</si>
  <si>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</si>
  <si>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</si>
  <si>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</si>
  <si>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</si>
  <si>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</si>
  <si>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</si>
  <si>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</si>
  <si>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</si>
  <si>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</si>
  <si>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</si>
  <si>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</si>
  <si>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</si>
  <si>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</si>
  <si>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</si>
  <si>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</si>
  <si>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</si>
  <si>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</si>
  <si>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</si>
  <si>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</si>
  <si>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</si>
  <si>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</si>
  <si>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</si>
  <si>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</si>
  <si>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</si>
  <si>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</si>
  <si>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</si>
  <si>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</si>
  <si>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</si>
  <si>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</si>
  <si>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</si>
  <si>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</si>
  <si>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</si>
  <si>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</si>
  <si>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</si>
  <si>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</si>
  <si>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</si>
  <si>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</si>
  <si>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</si>
  <si>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</si>
  <si>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</si>
  <si>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</si>
  <si>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</si>
  <si>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</si>
  <si>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</si>
  <si>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</si>
  <si>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</si>
  <si>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</si>
  <si>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</si>
  <si>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</si>
  <si>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</si>
  <si>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</si>
  <si>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</si>
  <si>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</si>
  <si>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</si>
  <si>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</si>
  <si>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</si>
  <si>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</si>
  <si>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</si>
  <si>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</si>
  <si>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</si>
  <si>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</si>
  <si>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</si>
  <si>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</si>
  <si>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</si>
  <si>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</si>
  <si>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</si>
  <si>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</si>
  <si>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</si>
  <si>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</si>
  <si>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</si>
  <si>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</si>
  <si>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</si>
  <si>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</si>
  <si>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</si>
  <si>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</si>
  <si>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</si>
  <si>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</si>
  <si>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</si>
  <si>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</si>
  <si>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</si>
  <si>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</si>
  <si>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</si>
  <si>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</si>
  <si>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</si>
  <si>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</si>
  <si>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</si>
  <si>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</si>
  <si>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</si>
  <si>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</si>
  <si>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</si>
  <si>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</si>
  <si>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</si>
  <si>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</si>
  <si>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</si>
  <si>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</si>
  <si>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</si>
  <si>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</si>
  <si>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</si>
  <si>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</si>
  <si>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</si>
  <si>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</si>
  <si>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</si>
  <si>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</si>
  <si>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</si>
  <si>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</si>
  <si>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</si>
  <si>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</si>
  <si>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</si>
  <si>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</si>
  <si>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</si>
  <si>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</si>
  <si>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</si>
  <si>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</si>
  <si>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</si>
  <si>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</si>
  <si>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</si>
  <si>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</si>
  <si>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</si>
  <si>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</si>
  <si>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</si>
  <si>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</si>
  <si>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</si>
  <si>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</si>
  <si>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</si>
  <si>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</si>
  <si>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</si>
  <si>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</si>
  <si>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</si>
  <si>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</si>
  <si>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</si>
  <si>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</si>
  <si>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</si>
  <si>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</si>
  <si>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</si>
  <si>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</si>
  <si>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</si>
  <si>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</si>
  <si>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</si>
  <si>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</si>
  <si>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</si>
  <si>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</si>
  <si>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</si>
  <si>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</si>
  <si>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</si>
  <si>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</si>
  <si>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</si>
  <si>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</si>
  <si>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</si>
  <si>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</si>
  <si>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</si>
  <si>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</si>
  <si>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</si>
  <si>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</si>
  <si>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</si>
  <si>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</si>
  <si>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</si>
  <si>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</si>
  <si>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</si>
  <si>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</si>
  <si>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</si>
  <si>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</si>
  <si>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</si>
  <si>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</si>
  <si>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</si>
  <si>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</si>
  <si>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</si>
  <si>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</si>
  <si>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</si>
  <si>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</si>
  <si>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</si>
  <si>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</si>
  <si>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</si>
  <si>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</si>
  <si>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</si>
  <si>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</si>
  <si>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</si>
  <si>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</si>
  <si>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</si>
  <si>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</si>
  <si>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</si>
  <si>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</si>
  <si>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</si>
  <si>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</si>
  <si>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</si>
  <si>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</si>
  <si>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</si>
  <si>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</si>
  <si>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</si>
  <si>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</si>
  <si>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</si>
  <si>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</si>
  <si>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</si>
  <si>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</si>
  <si>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</si>
  <si>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</si>
  <si>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</si>
  <si>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</si>
  <si>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</si>
  <si>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</si>
  <si>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</si>
  <si>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</si>
  <si>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</si>
  <si>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</si>
  <si>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</si>
  <si>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</si>
  <si>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</si>
  <si>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</si>
  <si>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</si>
  <si>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</si>
  <si>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</si>
  <si>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</si>
  <si>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</si>
  <si>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</si>
  <si>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</si>
  <si>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</si>
  <si>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</si>
  <si>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</si>
  <si>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</si>
  <si>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</si>
  <si>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</si>
  <si>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</si>
  <si>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</si>
  <si>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</si>
  <si>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</si>
  <si>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</si>
  <si>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</si>
  <si>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</si>
  <si>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</si>
  <si>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</si>
  <si>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</si>
  <si>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</si>
  <si>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</si>
  <si>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</si>
  <si>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</si>
  <si>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</si>
  <si>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</si>
  <si>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</si>
  <si>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</si>
  <si>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</si>
  <si>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</si>
  <si>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</si>
  <si>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</si>
  <si>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</si>
  <si>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</si>
  <si>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</si>
  <si>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</si>
  <si>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</si>
  <si>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</si>
  <si>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</si>
  <si>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</si>
  <si>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</si>
  <si>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</si>
  <si>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</si>
  <si>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</si>
  <si>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</si>
  <si>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</si>
  <si>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</si>
  <si>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</si>
  <si>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</si>
  <si>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</si>
  <si>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</si>
  <si>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</si>
  <si>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</si>
  <si>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</si>
  <si>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</si>
  <si>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</si>
  <si>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</si>
  <si>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</si>
  <si>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</si>
  <si>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</si>
  <si>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</si>
  <si>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</si>
  <si>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</si>
  <si>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</si>
  <si>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</si>
  <si>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</si>
  <si>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</si>
  <si>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</si>
  <si>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</si>
  <si>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</si>
  <si>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</si>
  <si>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</si>
  <si>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</si>
  <si>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</si>
  <si>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</si>
  <si>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</si>
  <si>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</si>
  <si>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</si>
  <si>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</si>
  <si>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</si>
  <si>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</si>
  <si>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</si>
  <si>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</si>
  <si>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</si>
  <si>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</si>
  <si>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</si>
  <si>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</si>
  <si>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</si>
  <si>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</si>
  <si>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</si>
  <si>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</si>
  <si>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</si>
  <si>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</si>
  <si>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</si>
  <si>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</si>
  <si>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</si>
  <si>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</si>
  <si>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</si>
  <si>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</si>
  <si>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</si>
  <si>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</si>
  <si>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</si>
  <si>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</si>
  <si>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</si>
  <si>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</si>
  <si>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</si>
  <si>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</si>
  <si>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</si>
  <si>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</si>
  <si>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</si>
  <si>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</si>
  <si>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</si>
  <si>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</si>
  <si>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</si>
  <si>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</si>
  <si>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</si>
  <si>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</si>
  <si>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</si>
  <si>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</si>
  <si>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</si>
  <si>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</si>
  <si>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</si>
  <si>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</si>
  <si>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</si>
  <si>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</si>
  <si>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</si>
  <si>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</si>
  <si>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</si>
  <si>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</si>
  <si>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</si>
  <si>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</si>
  <si>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</si>
  <si>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</si>
  <si>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</si>
  <si>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</si>
  <si>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</si>
  <si>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</si>
  <si>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</si>
  <si>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</si>
  <si>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</si>
  <si>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</si>
  <si>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</si>
  <si>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</si>
  <si>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</si>
  <si>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</si>
  <si>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</si>
  <si>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</si>
  <si>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</si>
  <si>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</si>
  <si>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</si>
  <si>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</si>
  <si>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</si>
  <si>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</si>
  <si>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</si>
  <si>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</si>
  <si>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</si>
  <si>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</si>
  <si>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</si>
  <si>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</si>
  <si>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</si>
  <si>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</si>
  <si>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</si>
  <si>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</si>
  <si>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</si>
  <si>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</si>
  <si>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</si>
  <si>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</si>
  <si>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</si>
  <si>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</si>
  <si>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</si>
  <si>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</si>
  <si>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</si>
  <si>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</si>
  <si>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</si>
  <si>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</si>
  <si>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</si>
  <si>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</si>
  <si>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</si>
  <si>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</si>
  <si>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</si>
  <si>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</si>
  <si>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</si>
  <si>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</si>
  <si>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</si>
  <si>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</si>
  <si>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</si>
  <si>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</si>
  <si>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</si>
  <si>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</si>
  <si>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</si>
  <si>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</si>
  <si>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</si>
  <si>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</si>
  <si>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</si>
  <si>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</si>
  <si>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</si>
  <si>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</si>
  <si>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</si>
  <si>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</si>
  <si>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</si>
  <si>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</si>
  <si>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</si>
  <si>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</si>
  <si>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</si>
  <si>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</si>
  <si>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</si>
  <si>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</si>
  <si>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</si>
  <si>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</si>
  <si>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</si>
  <si>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</si>
  <si>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</si>
  <si>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</si>
  <si>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</si>
  <si>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</si>
  <si>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</si>
  <si>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</si>
  <si>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</si>
  <si>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</si>
  <si>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</si>
  <si>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</si>
  <si>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</si>
  <si>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</si>
  <si>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</si>
  <si>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</si>
  <si>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</si>
  <si>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</si>
  <si>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</si>
  <si>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</si>
  <si>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</si>
  <si>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</si>
  <si>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</si>
  <si>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</si>
  <si>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</si>
  <si>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</si>
  <si>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</si>
  <si>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</si>
  <si>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</si>
  <si>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</si>
  <si>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</si>
  <si>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</si>
  <si>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</si>
  <si>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</si>
  <si>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</si>
  <si>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</si>
  <si>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</si>
  <si>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</si>
  <si>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</si>
  <si>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</si>
  <si>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</si>
  <si>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</si>
  <si>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</si>
  <si>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</si>
  <si>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</si>
  <si>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</si>
  <si>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</si>
  <si>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</si>
  <si>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</si>
  <si>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</si>
  <si>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</si>
  <si>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</si>
  <si>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</si>
  <si>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</si>
  <si>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</si>
  <si>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</si>
  <si>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</si>
  <si>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</si>
  <si>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</si>
  <si>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</si>
  <si>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</si>
  <si>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</si>
  <si>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</si>
  <si>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</si>
  <si>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</si>
  <si>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</si>
  <si>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</si>
  <si>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</si>
  <si>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</si>
  <si>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</si>
  <si>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</si>
  <si>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</si>
  <si>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</si>
  <si>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</si>
  <si>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</si>
  <si>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</si>
  <si>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</si>
  <si>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</si>
  <si>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</si>
  <si>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</si>
  <si>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</si>
  <si>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</si>
  <si>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</si>
  <si>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</si>
  <si>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</si>
  <si>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</si>
  <si>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</si>
  <si>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</si>
  <si>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</si>
  <si>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</si>
  <si>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</si>
  <si>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</si>
  <si>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</si>
  <si>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</si>
  <si>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</si>
  <si>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</si>
  <si>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</si>
  <si>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</si>
  <si>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</si>
  <si>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</si>
  <si>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</si>
  <si>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</si>
  <si>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</si>
  <si>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</si>
  <si>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</si>
  <si>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</si>
  <si>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</si>
  <si>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</si>
  <si>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</si>
  <si>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</si>
  <si>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</si>
  <si>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</si>
  <si>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</si>
  <si>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</si>
  <si>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</si>
  <si>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</si>
  <si>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</si>
  <si>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</si>
  <si>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</si>
  <si>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</si>
  <si>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</si>
  <si>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</si>
  <si>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</si>
  <si>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</si>
  <si>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</si>
  <si>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</si>
  <si>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</si>
  <si>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</si>
  <si>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</si>
  <si>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</si>
  <si>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</si>
  <si>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</si>
  <si>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</si>
  <si>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</si>
  <si>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</si>
  <si>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</si>
  <si>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</si>
  <si>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</si>
  <si>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</si>
  <si>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</si>
  <si>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</si>
  <si>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</si>
  <si>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</si>
  <si>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</si>
  <si>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</si>
  <si>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</si>
  <si>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</si>
  <si>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</si>
  <si>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</si>
  <si>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</si>
  <si>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</si>
  <si>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</si>
  <si>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</si>
  <si>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</si>
  <si>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</si>
  <si>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</si>
  <si>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</si>
  <si>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</si>
  <si>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</si>
  <si>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</si>
  <si>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</si>
  <si>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</si>
  <si>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</si>
  <si>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</si>
  <si>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</si>
  <si>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</si>
  <si>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</si>
  <si>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</si>
  <si>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</si>
  <si>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</si>
  <si>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</si>
  <si>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</si>
  <si>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</si>
  <si>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</si>
  <si>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</si>
  <si>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</si>
  <si>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</si>
  <si>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</si>
  <si>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</si>
  <si>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</si>
  <si>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</si>
  <si>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</si>
  <si>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</si>
  <si>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</si>
  <si>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</si>
  <si>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</si>
  <si>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</si>
  <si>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</si>
  <si>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</si>
  <si>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</si>
  <si>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</si>
  <si>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</si>
  <si>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</si>
  <si>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</si>
  <si>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</si>
  <si>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</si>
  <si>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</si>
  <si>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</si>
  <si>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</si>
  <si>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</si>
  <si>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</si>
  <si>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</si>
  <si>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</si>
  <si>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</si>
  <si>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</si>
  <si>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</si>
  <si>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</si>
  <si>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</si>
  <si>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</si>
  <si>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</si>
  <si>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</si>
  <si>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</si>
  <si>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</si>
  <si>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</si>
  <si>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</si>
  <si>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</si>
  <si>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</si>
  <si>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</si>
  <si>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</si>
  <si>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</si>
  <si>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</si>
  <si>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</si>
  <si>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</si>
  <si>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</si>
  <si>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</si>
  <si>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</si>
  <si>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</si>
  <si>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</si>
  <si>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</si>
  <si>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</si>
  <si>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</si>
  <si>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</si>
  <si>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</si>
  <si>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</si>
  <si>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</si>
  <si>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</si>
  <si>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</si>
  <si>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</si>
  <si>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</si>
  <si>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</si>
  <si>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</si>
  <si>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</si>
  <si>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</si>
  <si>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</si>
  <si>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</si>
  <si>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</si>
  <si>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</si>
  <si>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</si>
  <si>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</si>
  <si>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</si>
  <si>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</si>
  <si>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</si>
  <si>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</si>
  <si>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</si>
  <si>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</si>
  <si>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</si>
  <si>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</si>
  <si>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</si>
  <si>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</si>
  <si>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</si>
  <si>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</si>
  <si>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</si>
  <si>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</si>
  <si>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</si>
  <si>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</si>
  <si>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</si>
  <si>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</si>
  <si>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</si>
  <si>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</si>
  <si>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</si>
  <si>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</si>
  <si>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</si>
  <si>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</si>
  <si>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</si>
  <si>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</si>
  <si>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</si>
  <si>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</si>
  <si>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</si>
  <si>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</si>
  <si>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</si>
  <si>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</si>
  <si>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</si>
  <si>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</si>
  <si>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</si>
  <si>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</si>
  <si>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</si>
  <si>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</si>
  <si>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</si>
  <si>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</si>
  <si>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</si>
  <si>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</si>
  <si>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</si>
  <si>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</si>
  <si>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</si>
  <si>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</si>
  <si>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</si>
  <si>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</si>
  <si>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</si>
  <si>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</si>
  <si>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</si>
  <si>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</si>
  <si>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</si>
  <si>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</si>
  <si>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</si>
  <si>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</si>
  <si>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</si>
  <si>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</si>
  <si>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</si>
  <si>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</si>
  <si>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</si>
  <si>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</si>
  <si>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</si>
  <si>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</si>
  <si>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</si>
  <si>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</si>
  <si>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</si>
  <si>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</si>
  <si>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</si>
  <si>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</si>
  <si>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</si>
  <si>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</si>
  <si>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</si>
  <si>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</si>
  <si>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</si>
  <si>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</si>
  <si>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</si>
  <si>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</si>
  <si>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</si>
  <si>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</si>
  <si>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</si>
  <si>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</si>
  <si>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</si>
  <si>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</si>
  <si>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</si>
  <si>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</si>
  <si>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</si>
  <si>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</si>
  <si>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</si>
  <si>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</si>
  <si>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</si>
  <si>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</si>
  <si>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</si>
  <si>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</si>
  <si>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</si>
  <si>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</si>
  <si>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</si>
  <si>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</si>
  <si>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</si>
  <si>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</si>
  <si>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</si>
  <si>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</si>
  <si>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</si>
  <si>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</si>
  <si>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</si>
  <si>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</si>
  <si>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</si>
  <si>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</si>
  <si>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</si>
  <si>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</si>
  <si>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</si>
  <si>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</si>
  <si>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</si>
  <si>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</si>
  <si>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</si>
  <si>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</si>
  <si>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</si>
  <si>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</si>
  <si>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</si>
  <si>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</si>
  <si>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</si>
  <si>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</si>
  <si>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</si>
  <si>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</si>
  <si>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</si>
  <si>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</si>
  <si>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</si>
  <si>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</si>
  <si>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</si>
  <si>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</si>
  <si>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</si>
  <si>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</si>
  <si>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</si>
  <si>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</si>
  <si>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</si>
  <si>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</si>
  <si>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</si>
  <si>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</si>
  <si>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</si>
  <si>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</si>
  <si>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</si>
  <si>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</si>
  <si>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</si>
  <si>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</si>
  <si>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</si>
  <si>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</si>
  <si>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</si>
  <si>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</si>
  <si>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</si>
  <si>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</si>
  <si>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</si>
  <si>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</si>
  <si>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</si>
  <si>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</si>
  <si>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</si>
  <si>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</si>
  <si>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</si>
  <si>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</si>
  <si>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</si>
  <si>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</si>
  <si>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</si>
  <si>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</si>
  <si>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</si>
  <si>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</si>
  <si>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</si>
  <si>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</si>
  <si>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</si>
  <si>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</si>
  <si>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</si>
  <si>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</si>
  <si>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</si>
  <si>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</si>
  <si>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</si>
  <si>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</si>
  <si>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</si>
  <si>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</si>
  <si>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</si>
  <si>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</si>
  <si>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</si>
  <si>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</si>
  <si>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</si>
  <si>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</si>
  <si>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</si>
  <si>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</si>
  <si>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</si>
  <si>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</si>
  <si>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</si>
  <si>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</si>
  <si>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</si>
  <si>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</si>
  <si>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</si>
  <si>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</si>
  <si>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</si>
  <si>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</si>
  <si>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</si>
  <si>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</si>
  <si>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</si>
  <si>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</si>
  <si>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</si>
  <si>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</si>
  <si>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</si>
  <si>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</si>
  <si>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</si>
  <si>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</si>
  <si>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</si>
  <si>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</si>
  <si>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</si>
  <si>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</si>
  <si>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</si>
  <si>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</si>
  <si>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</si>
  <si>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</si>
  <si>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</si>
  <si>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</si>
  <si>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</si>
  <si>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</si>
  <si>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</si>
  <si>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</si>
  <si>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</si>
  <si>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</si>
  <si>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</si>
  <si>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</si>
  <si>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</si>
  <si>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</si>
  <si>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</si>
  <si>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</si>
  <si>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</si>
  <si>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</si>
  <si>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</si>
  <si>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</si>
  <si>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</si>
  <si>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</si>
  <si>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</si>
  <si>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</si>
  <si>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</si>
  <si>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</si>
  <si>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</si>
  <si>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</si>
  <si>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</si>
  <si>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</si>
  <si>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</si>
  <si>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</si>
  <si>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</si>
  <si>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</si>
  <si>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</si>
  <si>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</si>
  <si>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</si>
  <si>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</si>
  <si>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</si>
  <si>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</si>
  <si>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</si>
  <si>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</si>
  <si>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</si>
  <si>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</si>
  <si>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</si>
  <si>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</si>
  <si>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</si>
  <si>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</si>
  <si>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</si>
  <si>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</si>
  <si>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</si>
  <si>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</si>
  <si>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</si>
  <si>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</si>
  <si>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</si>
  <si>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</si>
  <si>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</si>
  <si>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</si>
  <si>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</si>
  <si>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</si>
  <si>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</si>
  <si>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</si>
  <si>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</si>
  <si>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</si>
  <si>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</si>
  <si>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</si>
  <si>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</si>
  <si>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</si>
  <si>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</si>
  <si>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</si>
  <si>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</si>
  <si>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</si>
  <si>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</si>
  <si>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</si>
  <si>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</si>
  <si>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</si>
  <si>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</si>
  <si>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</si>
  <si>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</si>
  <si>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</si>
  <si>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</si>
  <si>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</si>
  <si>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</si>
  <si>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</si>
  <si>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</si>
  <si>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</si>
  <si>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</si>
  <si>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</si>
  <si>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</si>
  <si>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</si>
  <si>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</si>
  <si>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</si>
  <si>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</si>
  <si>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</si>
  <si>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</si>
  <si>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</si>
  <si>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</si>
  <si>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</si>
  <si>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</si>
  <si>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</si>
  <si>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</si>
  <si>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</si>
  <si>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</si>
  <si>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</si>
  <si>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</si>
  <si>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</si>
  <si>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</si>
  <si>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</si>
  <si>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</si>
  <si>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</si>
  <si>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</si>
  <si>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</si>
  <si>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</si>
  <si>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</si>
  <si>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</si>
  <si>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</si>
  <si>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</si>
  <si>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</si>
  <si>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</si>
  <si>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</si>
  <si>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</si>
  <si>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</si>
  <si>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</si>
  <si>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</si>
  <si>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</si>
  <si>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</si>
  <si>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</si>
  <si>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</si>
  <si>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</si>
  <si>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</si>
  <si>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</si>
  <si>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</si>
  <si>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</si>
  <si>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</si>
  <si>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</si>
  <si>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</si>
  <si>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</si>
  <si>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</si>
  <si>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</si>
  <si>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</si>
  <si>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</si>
  <si>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</si>
  <si>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</si>
  <si>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</si>
  <si>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</si>
  <si>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</si>
  <si>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</si>
  <si>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</si>
  <si>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</si>
  <si>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</si>
  <si>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</si>
  <si>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</si>
  <si>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</si>
  <si>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</si>
  <si>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</si>
  <si>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</si>
  <si>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</si>
  <si>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</si>
  <si>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</si>
  <si>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</si>
  <si>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</si>
  <si>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</si>
  <si>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</si>
  <si>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</si>
  <si>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</si>
  <si>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</si>
  <si>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</si>
  <si>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</si>
  <si>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</si>
  <si>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</si>
  <si>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</si>
  <si>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</si>
  <si>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</si>
  <si>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</si>
  <si>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</si>
  <si>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</si>
  <si>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</si>
  <si>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</si>
  <si>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</si>
  <si>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</si>
  <si>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</si>
  <si>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</si>
  <si>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</si>
  <si>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</si>
  <si>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</si>
  <si>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</si>
  <si>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</si>
  <si>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</si>
  <si>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</si>
  <si>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</si>
  <si>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</si>
  <si>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</si>
  <si>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</si>
  <si>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</si>
  <si>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</si>
  <si>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</si>
  <si>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</si>
  <si>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</si>
  <si>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</si>
  <si>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</si>
  <si>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</si>
  <si>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</si>
  <si>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</si>
  <si>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</si>
  <si>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</si>
  <si>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</si>
  <si>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</si>
  <si>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</si>
  <si>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</si>
  <si>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</si>
  <si>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</si>
  <si>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</si>
  <si>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</si>
  <si>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</si>
  <si>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</si>
  <si>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</si>
  <si>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</si>
  <si>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</si>
  <si>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</si>
  <si>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</si>
  <si>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</si>
  <si>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</si>
  <si>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</si>
  <si>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</si>
  <si>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</si>
  <si>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</si>
  <si>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</si>
  <si>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</si>
  <si>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</si>
  <si>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</si>
  <si>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</si>
  <si>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</si>
  <si>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</si>
  <si>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</si>
  <si>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</si>
  <si>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</si>
  <si>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</si>
  <si>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</si>
  <si>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</si>
  <si>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</si>
  <si>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</si>
  <si>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</si>
  <si>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</si>
  <si>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</si>
  <si>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</si>
  <si>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</si>
  <si>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</si>
  <si>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</si>
  <si>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</si>
  <si>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</si>
  <si>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</si>
  <si>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</si>
  <si>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</si>
  <si>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</si>
  <si>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</si>
  <si>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</si>
  <si>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</si>
  <si>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</si>
  <si>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</si>
  <si>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</si>
  <si>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</si>
  <si>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</si>
  <si>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</si>
  <si>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</si>
  <si>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</si>
  <si>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</si>
  <si>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</si>
  <si>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</si>
  <si>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</si>
  <si>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</si>
  <si>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</si>
  <si>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</si>
  <si>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</si>
  <si>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</si>
  <si>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</si>
  <si>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</si>
  <si>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</si>
  <si>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</si>
  <si>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</si>
  <si>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</si>
  <si>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</si>
  <si>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</si>
  <si>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</si>
  <si>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</si>
  <si>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</si>
  <si>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</si>
  <si>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</si>
  <si>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</si>
  <si>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</si>
  <si>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</si>
  <si>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</si>
  <si>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</si>
  <si>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</si>
  <si>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</si>
  <si>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</si>
  <si>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</si>
  <si>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</si>
  <si>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</si>
  <si>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</si>
  <si>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</si>
  <si>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</si>
  <si>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</si>
  <si>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</si>
  <si>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</si>
  <si>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</si>
  <si>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</si>
  <si>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</si>
  <si>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</si>
  <si>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</si>
  <si>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</si>
  <si>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</si>
  <si>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</si>
  <si>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</si>
  <si>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</si>
  <si>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</si>
  <si>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</si>
  <si>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</si>
  <si>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</si>
  <si>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</si>
  <si>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</si>
  <si>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</si>
  <si>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</si>
  <si>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</si>
  <si>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</si>
  <si>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</si>
  <si>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</si>
  <si>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</si>
  <si>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</si>
  <si>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</si>
  <si>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</si>
  <si>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</si>
  <si>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</si>
  <si>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</si>
  <si>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</si>
  <si>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</si>
  <si>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</si>
  <si>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</si>
  <si>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</si>
  <si>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</si>
  <si>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</si>
  <si>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</si>
  <si>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</si>
  <si>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</si>
  <si>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</si>
  <si>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</si>
  <si>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</si>
  <si>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</si>
  <si>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</si>
  <si>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</si>
  <si>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</si>
  <si>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</si>
  <si>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</si>
  <si>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</si>
  <si>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</si>
  <si>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</si>
  <si>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</si>
  <si>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</si>
  <si>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</si>
  <si>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</si>
  <si>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</si>
  <si>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</si>
  <si>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</si>
  <si>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</si>
  <si>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</si>
  <si>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</si>
  <si>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</si>
  <si>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</si>
  <si>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</si>
  <si>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</si>
  <si>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</si>
  <si>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</si>
  <si>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</si>
  <si>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</si>
  <si>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</si>
  <si>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</si>
  <si>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</si>
  <si>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</si>
  <si>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</si>
  <si>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</si>
  <si>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</si>
  <si>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</si>
  <si>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</si>
  <si>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</si>
  <si>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</si>
  <si>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</si>
  <si>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</si>
  <si>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</si>
  <si>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</si>
  <si>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</si>
  <si>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</si>
  <si>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</si>
  <si>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</si>
  <si>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</si>
  <si>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</si>
  <si>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</si>
  <si>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</si>
  <si>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</si>
  <si>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</si>
  <si>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</si>
  <si>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</si>
  <si>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</si>
  <si>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</si>
  <si>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</si>
  <si>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</si>
  <si>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</si>
  <si>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</si>
  <si>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</si>
  <si>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</si>
  <si>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</si>
  <si>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</si>
  <si>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</si>
  <si>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</si>
  <si>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</si>
  <si>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</si>
  <si>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</si>
  <si>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</si>
  <si>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</si>
  <si>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</si>
  <si>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</si>
  <si>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</si>
  <si>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</si>
  <si>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</si>
  <si>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</si>
  <si>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</si>
  <si>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</si>
  <si>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</si>
  <si>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</si>
  <si>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</si>
  <si>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</si>
  <si>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</si>
  <si>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</si>
  <si>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</si>
  <si>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</si>
  <si>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</si>
  <si>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</si>
  <si>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</si>
  <si>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</si>
  <si>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</si>
  <si>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</si>
  <si>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</si>
  <si>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</si>
  <si>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</si>
  <si>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</si>
  <si>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</si>
  <si>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</si>
  <si>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</si>
  <si>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</si>
  <si>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</si>
  <si>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</si>
  <si>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</si>
  <si>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</si>
  <si>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</si>
  <si>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</si>
  <si>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</si>
  <si>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</si>
  <si>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</si>
  <si>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</si>
  <si>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</si>
  <si>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</si>
  <si>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</si>
  <si>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</si>
  <si>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</si>
  <si>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</si>
  <si>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</si>
  <si>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</si>
  <si>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</si>
  <si>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</si>
  <si>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</si>
  <si>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</si>
  <si>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</si>
  <si>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</si>
  <si>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</si>
  <si>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</si>
  <si>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</si>
  <si>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</si>
  <si>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</si>
  <si>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</si>
  <si>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</si>
  <si>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</si>
  <si>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</si>
  <si>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</si>
  <si>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</si>
  <si>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</si>
  <si>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</si>
  <si>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</si>
  <si>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</si>
  <si>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</si>
  <si>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</si>
  <si>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</si>
  <si>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</si>
  <si>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</si>
  <si>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</si>
  <si>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</si>
  <si>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</si>
  <si>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</si>
  <si>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</si>
  <si>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</si>
  <si>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</si>
  <si>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</si>
  <si>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</si>
  <si>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</si>
  <si>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</si>
  <si>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</si>
  <si>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</si>
  <si>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</si>
  <si>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</si>
  <si>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</si>
  <si>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</si>
  <si>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</si>
  <si>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</si>
  <si>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</si>
  <si>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</si>
  <si>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</si>
  <si>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</si>
  <si>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</si>
  <si>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</si>
  <si>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</si>
  <si>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</si>
  <si>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</si>
  <si>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</si>
  <si>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</si>
  <si>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</si>
  <si>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</si>
  <si>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</si>
  <si>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</si>
  <si>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</si>
  <si>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</si>
  <si>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</si>
  <si>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</si>
  <si>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</si>
  <si>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</si>
  <si>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</si>
  <si>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</si>
  <si>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</si>
  <si>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</si>
  <si>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</si>
  <si>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</si>
  <si>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</si>
  <si>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</si>
  <si>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</si>
  <si>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</si>
  <si>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</si>
  <si>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</si>
  <si>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</si>
  <si>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</si>
  <si>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</si>
  <si>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</si>
  <si>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</si>
  <si>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</si>
  <si>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</si>
  <si>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</si>
  <si>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</si>
  <si>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</si>
  <si>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</si>
  <si>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</si>
  <si>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</si>
  <si>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</si>
  <si>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</si>
  <si>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</si>
  <si>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</si>
  <si>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</si>
  <si>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</si>
  <si>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</si>
  <si>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</si>
  <si>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</si>
  <si>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</si>
  <si>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</si>
  <si>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</si>
  <si>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</si>
  <si>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</si>
  <si>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</si>
  <si>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</si>
  <si>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</si>
  <si>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</si>
  <si>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</si>
  <si>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</si>
  <si>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</si>
  <si>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</si>
  <si>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</si>
  <si>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</si>
  <si>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</si>
  <si>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</si>
  <si>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</si>
  <si>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</si>
  <si>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</si>
  <si>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</si>
  <si>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</si>
  <si>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</si>
  <si>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</si>
  <si>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</si>
  <si>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</si>
  <si>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</si>
  <si>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</si>
  <si>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</si>
  <si>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</si>
  <si>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</si>
  <si>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</si>
  <si>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</si>
  <si>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</si>
  <si>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</si>
  <si>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</si>
  <si>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</si>
  <si>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</si>
  <si>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</si>
  <si>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</si>
  <si>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</si>
  <si>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</si>
  <si>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</si>
  <si>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</si>
  <si>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</si>
  <si>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</si>
  <si>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</si>
  <si>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</si>
  <si>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</si>
  <si>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</si>
  <si>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</si>
  <si>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</si>
  <si>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</si>
  <si>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</si>
  <si>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</si>
  <si>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</si>
  <si>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</si>
  <si>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</si>
  <si>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</si>
  <si>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</si>
  <si>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</si>
  <si>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</si>
  <si>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</si>
  <si>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</si>
  <si>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</si>
  <si>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</si>
  <si>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</si>
  <si>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</si>
  <si>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</si>
  <si>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</si>
  <si>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</si>
  <si>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</si>
  <si>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</si>
  <si>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</si>
  <si>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</si>
  <si>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</si>
  <si>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</si>
  <si>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</si>
  <si>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</si>
  <si>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</si>
  <si>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</si>
  <si>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</si>
  <si>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</si>
  <si>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</si>
  <si>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</si>
  <si>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</si>
  <si>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</si>
  <si>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</si>
  <si>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</si>
  <si>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</si>
  <si>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</si>
  <si>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</si>
  <si>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</si>
  <si>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</si>
  <si>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</si>
  <si>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</si>
  <si>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</si>
  <si>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</si>
  <si>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</si>
  <si>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</si>
  <si>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</si>
  <si>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</si>
  <si>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</si>
  <si>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</si>
  <si>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</si>
  <si>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</si>
  <si>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</si>
  <si>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</si>
  <si>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</si>
  <si>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</si>
  <si>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</si>
  <si>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</si>
  <si>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</si>
  <si>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</si>
  <si>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</si>
  <si>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</si>
  <si>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</si>
  <si>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</si>
  <si>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</si>
  <si>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</si>
  <si>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</si>
  <si>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</si>
  <si>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</si>
  <si>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</si>
  <si>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</si>
  <si>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</si>
  <si>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</si>
  <si>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</si>
  <si>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</si>
  <si>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</si>
  <si>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</si>
  <si>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</si>
  <si>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</si>
  <si>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</si>
  <si>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</si>
  <si>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</si>
  <si>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</si>
  <si>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</si>
  <si>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</si>
  <si>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</si>
  <si>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</si>
  <si>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</si>
  <si>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</si>
  <si>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</si>
  <si>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</si>
  <si>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</si>
  <si>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</si>
  <si>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</si>
  <si>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</si>
  <si>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</si>
  <si>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</si>
  <si>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</si>
  <si>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</si>
  <si>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</si>
  <si>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</si>
  <si>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</si>
  <si>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</si>
  <si>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</si>
  <si>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</si>
  <si>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</si>
  <si>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</si>
  <si>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</si>
  <si>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</si>
  <si>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</si>
  <si>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</si>
  <si>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</si>
  <si>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</si>
  <si>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</si>
  <si>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</si>
  <si>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</si>
  <si>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</si>
  <si>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</si>
  <si>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</si>
  <si>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</si>
  <si>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</si>
  <si>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</si>
  <si>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</si>
  <si>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</si>
  <si>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</si>
  <si>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</si>
  <si>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</si>
  <si>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</si>
  <si>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</si>
  <si>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</si>
  <si>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</si>
  <si>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</si>
  <si>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</si>
  <si>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</si>
  <si>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</si>
  <si>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</si>
  <si>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</si>
  <si>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</si>
  <si>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</si>
  <si>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</si>
  <si>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</si>
  <si>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</si>
  <si>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</si>
  <si>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</si>
  <si>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</si>
  <si>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</si>
  <si>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</si>
  <si>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</si>
  <si>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</si>
  <si>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</si>
  <si>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</si>
  <si>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</si>
  <si>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</si>
  <si>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</si>
  <si>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</si>
  <si>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</si>
  <si>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</si>
  <si>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</si>
  <si>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</si>
  <si>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</si>
  <si>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</si>
  <si>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</si>
  <si>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</si>
  <si>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</si>
  <si>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</si>
  <si>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</si>
  <si>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</si>
  <si>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</si>
  <si>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</si>
  <si>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</si>
  <si>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</si>
  <si>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</si>
  <si>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</si>
  <si>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</si>
  <si>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</si>
  <si>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</si>
  <si>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</si>
  <si>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</si>
  <si>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</si>
  <si>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</si>
  <si>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</si>
  <si>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</si>
  <si>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</si>
  <si>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</si>
  <si>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</si>
  <si>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</si>
  <si>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</si>
  <si>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</si>
  <si>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</si>
  <si>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</si>
  <si>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</si>
  <si>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</si>
  <si>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</si>
  <si>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</si>
  <si>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</si>
  <si>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</si>
  <si>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</si>
  <si>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</si>
  <si>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</si>
  <si>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</si>
  <si>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</si>
  <si>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</si>
  <si>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</si>
  <si>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</si>
  <si>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</si>
  <si>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</si>
  <si>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</si>
  <si>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</si>
  <si>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</si>
  <si>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</si>
  <si>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</si>
  <si>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</si>
  <si>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</si>
  <si>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</si>
  <si>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</si>
  <si>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</si>
  <si>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</si>
  <si>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</si>
  <si>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</si>
  <si>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</si>
  <si>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</si>
  <si>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</si>
  <si>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</si>
  <si>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</si>
  <si>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</si>
  <si>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</si>
  <si>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</si>
  <si>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</si>
  <si>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</si>
  <si>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</si>
  <si>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</si>
  <si>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</si>
  <si>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</si>
  <si>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</si>
  <si>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</si>
  <si>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</si>
  <si>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</si>
  <si>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</si>
  <si>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</si>
  <si>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</si>
  <si>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</si>
  <si>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</si>
  <si>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</si>
  <si>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</si>
  <si>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</si>
  <si>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</si>
  <si>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</si>
  <si>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</si>
  <si>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</si>
  <si>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</si>
  <si>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</si>
  <si>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</si>
  <si>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</si>
  <si>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</si>
  <si>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</si>
  <si>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</si>
  <si>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</si>
  <si>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</si>
  <si>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</si>
  <si>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</si>
  <si>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</si>
  <si>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</si>
  <si>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</si>
  <si>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</si>
  <si>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</si>
  <si>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</si>
  <si>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</si>
  <si>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</si>
  <si>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</si>
  <si>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</si>
  <si>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</si>
  <si>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</si>
  <si>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</si>
  <si>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</si>
  <si>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</si>
  <si>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</si>
  <si>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</si>
  <si>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</si>
  <si>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</si>
  <si>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</si>
  <si>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</si>
  <si>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</si>
  <si>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</si>
  <si>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</si>
  <si>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</si>
  <si>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</si>
  <si>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</si>
  <si>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</si>
  <si>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</si>
  <si>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</si>
  <si>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</si>
  <si>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</si>
  <si>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</si>
  <si>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</si>
  <si>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</si>
  <si>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</si>
  <si>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</si>
  <si>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</si>
  <si>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</si>
  <si>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</si>
  <si>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</si>
  <si>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</si>
  <si>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</si>
  <si>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</si>
  <si>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</si>
  <si>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</si>
  <si>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</si>
  <si>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</si>
  <si>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</si>
  <si>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</si>
  <si>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</si>
  <si>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</si>
  <si>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</si>
  <si>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</si>
  <si>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</si>
  <si>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</si>
  <si>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</si>
  <si>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</si>
  <si>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</si>
  <si>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</si>
  <si>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</si>
  <si>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</si>
  <si>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</si>
  <si>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</si>
  <si>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</si>
  <si>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</si>
  <si>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</si>
  <si>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</si>
  <si>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</si>
  <si>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</si>
  <si>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</si>
  <si>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</si>
  <si>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</si>
  <si>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</si>
  <si>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</si>
  <si>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</si>
  <si>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</si>
  <si>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</si>
  <si>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</si>
  <si>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</si>
  <si>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</si>
  <si>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</si>
  <si>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</si>
  <si>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</si>
  <si>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</si>
  <si>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</si>
  <si>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</si>
  <si>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</si>
  <si>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</si>
  <si>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</si>
  <si>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</si>
  <si>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</si>
  <si>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</si>
  <si>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</si>
  <si>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</si>
  <si>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</si>
  <si>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</si>
  <si>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</si>
  <si>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</si>
  <si>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</si>
  <si>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</si>
  <si>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</si>
  <si>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</si>
  <si>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</si>
  <si>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</si>
  <si>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</si>
  <si>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</si>
  <si>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</si>
  <si>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</si>
  <si>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</si>
  <si>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</si>
  <si>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</si>
  <si>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</si>
  <si>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</si>
  <si>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</si>
  <si>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</si>
  <si>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</si>
  <si>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</si>
  <si>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</si>
  <si>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</si>
  <si>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</si>
  <si>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</si>
  <si>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</si>
  <si>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</si>
  <si>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</si>
  <si>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</si>
  <si>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</si>
  <si>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</si>
  <si>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</si>
  <si>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</si>
  <si>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</si>
  <si>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</si>
  <si>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</si>
  <si>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</si>
  <si>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</si>
  <si>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</si>
  <si>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</si>
  <si>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</si>
  <si>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</si>
  <si>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</si>
  <si>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</si>
  <si>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</si>
  <si>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</si>
  <si>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</si>
  <si>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</si>
  <si>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</si>
  <si>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</si>
  <si>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</si>
  <si>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</si>
  <si>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</si>
  <si>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</si>
  <si>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</si>
  <si>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</si>
  <si>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</si>
  <si>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</si>
  <si>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</si>
  <si>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</si>
  <si>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</si>
  <si>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</si>
  <si>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</si>
  <si>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</si>
  <si>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</si>
  <si>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</si>
  <si>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</si>
  <si>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</si>
  <si>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</si>
  <si>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</si>
  <si>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</si>
  <si>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</si>
  <si>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</si>
  <si>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</si>
  <si>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</si>
  <si>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</si>
  <si>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</si>
  <si>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</si>
  <si>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</si>
  <si>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</si>
  <si>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</si>
  <si>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</si>
  <si>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</si>
  <si>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</si>
  <si>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</si>
  <si>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</si>
  <si>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</si>
  <si>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</si>
  <si>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</si>
  <si>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</si>
  <si>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</si>
  <si>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</si>
  <si>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</si>
  <si>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</si>
  <si>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</si>
  <si>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</si>
  <si>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</si>
  <si>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</si>
  <si>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</si>
  <si>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</si>
  <si>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</si>
  <si>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</si>
  <si>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</si>
  <si>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</si>
  <si>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</si>
  <si>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</si>
  <si>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</si>
  <si>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</si>
  <si>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</si>
  <si>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</si>
  <si>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</si>
  <si>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</si>
  <si>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</si>
  <si>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</si>
  <si>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</si>
  <si>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</si>
  <si>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</si>
  <si>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</si>
  <si>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</si>
  <si>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</si>
  <si>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</si>
  <si>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</si>
  <si>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</si>
  <si>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</si>
  <si>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</si>
  <si>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</si>
  <si>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</si>
  <si>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</si>
  <si>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</si>
  <si>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</si>
  <si>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</si>
  <si>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</si>
  <si>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</si>
  <si>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</si>
  <si>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</si>
  <si>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</si>
  <si>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</si>
  <si>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</si>
  <si>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</si>
  <si>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</si>
  <si>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</si>
  <si>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</si>
  <si>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</si>
  <si>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</si>
  <si>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</si>
  <si>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</si>
  <si>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</si>
  <si>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</si>
  <si>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</si>
  <si>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</si>
  <si>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</si>
  <si>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</si>
  <si>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</si>
  <si>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</si>
  <si>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</si>
  <si>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</si>
  <si>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</si>
  <si>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</si>
  <si>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</si>
  <si>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</si>
  <si>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</si>
  <si>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</si>
  <si>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</si>
  <si>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</si>
  <si>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</si>
  <si>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</si>
  <si>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</si>
  <si>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</si>
  <si>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</si>
  <si>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</si>
  <si>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</si>
  <si>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</si>
  <si>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</si>
  <si>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</si>
  <si>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</si>
  <si>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</si>
  <si>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</si>
  <si>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</si>
  <si>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</si>
  <si>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</si>
  <si>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</si>
  <si>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</si>
  <si>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</si>
  <si>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</si>
  <si>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</si>
  <si>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</si>
  <si>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</si>
  <si>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</si>
  <si>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</si>
  <si>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</si>
  <si>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</si>
  <si>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</si>
  <si>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</si>
  <si>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</si>
  <si>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</si>
  <si>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</si>
  <si>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</si>
  <si>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</si>
  <si>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</si>
  <si>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</si>
  <si>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</si>
  <si>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</si>
  <si>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</si>
  <si>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</si>
  <si>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</si>
  <si>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</si>
  <si>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</si>
  <si>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</si>
  <si>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</si>
  <si>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</si>
  <si>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</si>
  <si>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</si>
  <si>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</si>
  <si>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</si>
  <si>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</si>
  <si>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</si>
  <si>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</si>
  <si>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</si>
  <si>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</si>
  <si>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</si>
  <si>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</si>
  <si>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</si>
  <si>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</si>
  <si>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</si>
  <si>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</si>
  <si>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</si>
  <si>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</si>
  <si>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</si>
  <si>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</si>
  <si>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</si>
  <si>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</si>
  <si>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</si>
  <si>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</si>
  <si>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</si>
  <si>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</si>
  <si>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</si>
  <si>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</si>
  <si>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</si>
  <si>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</si>
  <si>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</si>
  <si>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</si>
  <si>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</si>
  <si>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</si>
  <si>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</si>
  <si>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</si>
  <si>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</si>
  <si>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</si>
  <si>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</si>
  <si>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</si>
  <si>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</si>
  <si>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</si>
  <si>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</si>
  <si>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</si>
  <si>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</si>
  <si>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</si>
  <si>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</si>
  <si>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</si>
  <si>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</si>
  <si>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</si>
  <si>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</si>
  <si>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</si>
  <si>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</si>
  <si>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</si>
  <si>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</si>
  <si>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</si>
  <si>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</si>
  <si>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</si>
  <si>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</si>
  <si>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</si>
  <si>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</si>
  <si>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</si>
  <si>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</si>
  <si>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</si>
  <si>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</si>
  <si>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</si>
  <si>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</si>
  <si>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</si>
  <si>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</si>
  <si>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</si>
  <si>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</si>
  <si>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</si>
  <si>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</si>
  <si>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</si>
  <si>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</si>
  <si>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</si>
  <si>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</si>
  <si>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</si>
  <si>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</si>
  <si>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</si>
  <si>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</si>
  <si>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</si>
  <si>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</si>
  <si>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</si>
  <si>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</si>
  <si>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</si>
  <si>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</si>
  <si>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</si>
  <si>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</si>
  <si>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</si>
  <si>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</si>
  <si>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</si>
  <si>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</si>
  <si>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</si>
  <si>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</si>
  <si>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</si>
  <si>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</si>
  <si>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</si>
  <si>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</si>
  <si>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</si>
  <si>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</si>
  <si>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</si>
  <si>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</si>
  <si>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</si>
  <si>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</si>
  <si>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</si>
  <si>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</si>
  <si>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</si>
  <si>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</si>
  <si>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</si>
  <si>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</si>
  <si>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</si>
  <si>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</si>
  <si>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</si>
  <si>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</si>
  <si>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</si>
  <si>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</si>
  <si>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</si>
  <si>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</si>
  <si>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</si>
  <si>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</si>
  <si>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</si>
  <si>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</si>
  <si>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</si>
  <si>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</si>
  <si>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</si>
  <si>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</si>
  <si>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</si>
  <si>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</si>
  <si>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</si>
  <si>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</si>
  <si>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</si>
  <si>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</si>
  <si>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</si>
  <si>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</si>
  <si>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</si>
  <si>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</si>
  <si>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</si>
  <si>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</si>
  <si>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</si>
  <si>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</si>
  <si>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</si>
  <si>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</si>
  <si>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</si>
  <si>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</si>
  <si>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</si>
  <si>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</si>
  <si>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</si>
  <si>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</si>
  <si>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</si>
  <si>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</si>
  <si>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</si>
  <si>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</si>
  <si>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</si>
  <si>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</si>
  <si>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</si>
  <si>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</si>
  <si>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</si>
  <si>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</si>
  <si>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</si>
  <si>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</si>
  <si>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</si>
  <si>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</si>
  <si>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</si>
  <si>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</si>
  <si>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</si>
  <si>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</si>
  <si>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</si>
  <si>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</si>
  <si>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</si>
  <si>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</si>
  <si>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</si>
  <si>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</si>
  <si>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</si>
  <si>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</si>
  <si>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</si>
  <si>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</si>
  <si>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</si>
  <si>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</si>
  <si>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</si>
  <si>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</si>
  <si>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</si>
  <si>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</si>
  <si>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</si>
  <si>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</si>
  <si>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</si>
  <si>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</si>
  <si>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</si>
  <si>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</si>
  <si>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</si>
  <si>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</si>
  <si>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</si>
  <si>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</si>
  <si>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</si>
  <si>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</si>
  <si>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</si>
  <si>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</si>
  <si>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</si>
  <si>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</si>
  <si>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</si>
  <si>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</si>
  <si>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</si>
  <si>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</si>
  <si>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</si>
  <si>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</si>
  <si>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</si>
  <si>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</si>
  <si>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</si>
  <si>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</si>
  <si>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</si>
  <si>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</si>
  <si>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</si>
  <si>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</si>
  <si>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</si>
  <si>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</si>
  <si>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</si>
  <si>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</si>
  <si>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</si>
  <si>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</si>
  <si>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</si>
  <si>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</si>
  <si>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</si>
  <si>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</si>
  <si>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</si>
  <si>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</si>
  <si>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</si>
  <si>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</si>
  <si>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</si>
  <si>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</si>
  <si>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</si>
  <si>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</si>
  <si>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</si>
  <si>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</si>
  <si>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</si>
  <si>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</si>
  <si>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</si>
  <si>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</si>
  <si>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</si>
  <si>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</si>
  <si>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</si>
  <si>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</si>
  <si>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</si>
  <si>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</si>
  <si>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</si>
  <si>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</si>
  <si>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</si>
  <si>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</si>
  <si>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</si>
  <si>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</si>
  <si>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</si>
  <si>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</si>
  <si>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</si>
  <si>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</si>
  <si>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</si>
  <si>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</si>
  <si>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</si>
  <si>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</si>
  <si>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</si>
  <si>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</si>
  <si>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</si>
  <si>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</si>
  <si>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</si>
  <si>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</si>
  <si>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</si>
  <si>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</si>
  <si>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</si>
  <si>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</si>
  <si>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</si>
  <si>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</si>
  <si>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</si>
  <si>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</si>
  <si>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</si>
  <si>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</si>
  <si>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</si>
  <si>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</si>
  <si>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</si>
  <si>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</si>
  <si>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</si>
  <si>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</si>
  <si>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</si>
  <si>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</si>
  <si>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</si>
  <si>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</si>
  <si>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</si>
  <si>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</si>
  <si>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</si>
  <si>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</si>
  <si>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</si>
  <si>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</si>
  <si>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</si>
  <si>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</si>
  <si>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</si>
  <si>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</si>
  <si>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</si>
  <si>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</si>
  <si>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</si>
  <si>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</si>
  <si>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</si>
  <si>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</si>
  <si>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</si>
  <si>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</si>
  <si>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</si>
  <si>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</si>
  <si>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</si>
  <si>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</si>
  <si>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</si>
  <si>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</si>
  <si>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</si>
  <si>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</si>
  <si>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</si>
  <si>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</si>
  <si>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</si>
  <si>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</si>
  <si>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</si>
  <si>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</si>
  <si>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</si>
  <si>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</si>
  <si>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</si>
  <si>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</si>
  <si>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</si>
  <si>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</si>
  <si>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</si>
  <si>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</si>
  <si>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</si>
  <si>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</si>
  <si>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</si>
  <si>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</si>
  <si>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</si>
  <si>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</si>
  <si>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</si>
  <si>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</si>
  <si>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</si>
  <si>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</si>
  <si>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</si>
  <si>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</si>
  <si>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</si>
  <si>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</si>
  <si>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</si>
  <si>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</si>
  <si>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</si>
  <si>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</si>
  <si>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</si>
  <si>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</si>
  <si>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</si>
  <si>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</si>
  <si>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</si>
  <si>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</si>
  <si>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</si>
  <si>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</si>
  <si>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</si>
  <si>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</si>
  <si>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</si>
  <si>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</si>
  <si>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</si>
  <si>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</si>
  <si>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</si>
  <si>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</si>
  <si>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</si>
  <si>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</si>
  <si>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</si>
  <si>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</si>
  <si>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</si>
  <si>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</si>
  <si>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</si>
  <si>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</si>
  <si>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</si>
  <si>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</si>
  <si>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</si>
  <si>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</si>
  <si>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</si>
  <si>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</si>
  <si>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</si>
  <si>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</si>
  <si>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</si>
  <si>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</si>
  <si>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</si>
  <si>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</si>
  <si>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</si>
  <si>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</si>
  <si>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</si>
  <si>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</si>
  <si>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</si>
  <si>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</si>
  <si>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</si>
  <si>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</si>
  <si>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</si>
  <si>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</si>
  <si>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</si>
  <si>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</si>
  <si>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</si>
  <si>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</si>
  <si>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</si>
  <si>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</si>
  <si>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</si>
  <si>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</si>
  <si>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</si>
  <si>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</si>
  <si>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</si>
  <si>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</si>
  <si>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</si>
  <si>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</si>
  <si>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</si>
  <si>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</si>
  <si>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</si>
  <si>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</si>
  <si>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</si>
  <si>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</si>
  <si>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</si>
  <si>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</si>
  <si>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</si>
  <si>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</si>
  <si>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</si>
  <si>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</si>
  <si>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</si>
  <si>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</si>
  <si>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</si>
  <si>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</si>
  <si>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</si>
  <si>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</si>
  <si>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</si>
  <si>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</si>
  <si>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</si>
  <si>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</si>
  <si>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</si>
  <si>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</si>
  <si>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</si>
  <si>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</si>
  <si>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</si>
  <si>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</si>
  <si>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</si>
  <si>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</si>
  <si>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</si>
  <si>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</si>
  <si>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</si>
  <si>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</si>
  <si>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</si>
  <si>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</si>
  <si>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</si>
  <si>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</si>
  <si>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</si>
  <si>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</si>
  <si>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</si>
  <si>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</si>
  <si>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</si>
  <si>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</si>
  <si>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</si>
  <si>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</si>
  <si>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</si>
  <si>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</si>
  <si>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</si>
  <si>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</si>
  <si>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</si>
  <si>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</si>
  <si>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</si>
  <si>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</si>
  <si>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</si>
  <si>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</si>
  <si>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</si>
  <si>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</si>
  <si>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</si>
  <si>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</si>
  <si>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</si>
  <si>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</si>
  <si>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</si>
  <si>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</si>
  <si>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</si>
  <si>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</si>
  <si>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</si>
  <si>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</si>
  <si>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</si>
  <si>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</si>
  <si>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</si>
  <si>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</si>
  <si>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</si>
  <si>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</si>
  <si>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</si>
  <si>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</si>
  <si>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</si>
  <si>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</si>
  <si>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</si>
  <si>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</si>
  <si>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</si>
  <si>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</si>
  <si>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</si>
  <si>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</si>
  <si>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</si>
  <si>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</si>
  <si>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</si>
  <si>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</si>
  <si>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</si>
  <si>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</si>
  <si>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</si>
  <si>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</si>
  <si>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</si>
  <si>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</si>
  <si>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</si>
  <si>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</si>
  <si>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</si>
  <si>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</si>
  <si>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</si>
  <si>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</si>
  <si>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</si>
  <si>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</si>
  <si>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</si>
  <si>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</si>
  <si>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</si>
  <si>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</si>
  <si>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</si>
  <si>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</si>
  <si>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</si>
  <si>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</si>
  <si>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</si>
  <si>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</si>
  <si>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</si>
  <si>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</si>
  <si>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</si>
  <si>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</si>
  <si>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</si>
  <si>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</si>
  <si>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</si>
  <si>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</si>
  <si>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</si>
  <si>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</si>
  <si>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</si>
  <si>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</si>
  <si>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</si>
  <si>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</si>
  <si>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</si>
  <si>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</si>
  <si>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</si>
  <si>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</si>
  <si>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</si>
  <si>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</si>
  <si>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</si>
  <si>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</si>
  <si>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</si>
  <si>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</si>
  <si>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</si>
  <si>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</si>
  <si>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</si>
  <si>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</si>
  <si>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</si>
  <si>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</si>
  <si>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</si>
  <si>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</si>
  <si>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</si>
  <si>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</si>
  <si>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</si>
  <si>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</si>
  <si>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</si>
  <si>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</si>
  <si>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</si>
  <si>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</si>
  <si>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</si>
  <si>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</si>
  <si>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</si>
  <si>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</si>
  <si>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</si>
  <si>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</si>
  <si>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</si>
  <si>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</si>
  <si>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</si>
  <si>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</si>
  <si>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</si>
  <si>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</si>
  <si>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</si>
  <si>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</si>
  <si>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</si>
  <si>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</si>
  <si>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</si>
  <si>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</si>
  <si>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</si>
  <si>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</si>
  <si>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</si>
  <si>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</si>
  <si>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</si>
  <si>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</si>
  <si>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</si>
  <si>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</si>
  <si>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</si>
  <si>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</si>
  <si>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</si>
  <si>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</si>
  <si>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</si>
  <si>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</si>
  <si>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</si>
  <si>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</si>
  <si>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</si>
  <si>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</si>
  <si>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</si>
  <si>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</si>
  <si>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</si>
  <si>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</si>
  <si>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</si>
  <si>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</si>
  <si>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</si>
  <si>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</si>
  <si>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</si>
  <si>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</si>
  <si>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</si>
  <si>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</si>
  <si>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</si>
  <si>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</si>
  <si>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</si>
  <si>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</si>
  <si>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</si>
  <si>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</si>
  <si>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</si>
  <si>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</si>
  <si>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</si>
  <si>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</si>
  <si>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</si>
  <si>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</si>
  <si>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</si>
  <si>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</si>
  <si>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</si>
  <si>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</si>
  <si>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</si>
  <si>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</si>
  <si>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</si>
  <si>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</si>
  <si>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</si>
  <si>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</si>
  <si>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</si>
  <si>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</si>
  <si>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</si>
  <si>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</si>
  <si>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</si>
  <si>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</si>
  <si>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</si>
  <si>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</si>
  <si>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</si>
  <si>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</si>
  <si>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</si>
  <si>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</si>
  <si>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</si>
  <si>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</si>
  <si>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</si>
  <si>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</si>
  <si>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</si>
  <si>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</si>
  <si>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</si>
  <si>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</si>
  <si>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</si>
  <si>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</si>
  <si>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</si>
  <si>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</si>
  <si>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</si>
  <si>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</si>
  <si>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</si>
  <si>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</si>
  <si>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</si>
  <si>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</si>
  <si>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</si>
  <si>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</si>
  <si>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</si>
  <si>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</si>
  <si>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</si>
  <si>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</si>
  <si>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</si>
  <si>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</si>
  <si>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</si>
  <si>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</si>
  <si>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</si>
  <si>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</si>
  <si>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</si>
  <si>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</si>
  <si>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</si>
  <si>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</si>
  <si>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</si>
  <si>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</si>
  <si>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</si>
  <si>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</si>
  <si>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</si>
  <si>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</si>
  <si>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</si>
  <si>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</si>
  <si>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</si>
  <si>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</si>
  <si>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</si>
  <si>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</si>
  <si>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</si>
  <si>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</si>
  <si>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</si>
  <si>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</si>
  <si>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</si>
  <si>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</si>
  <si>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</si>
  <si>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</si>
  <si>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</si>
  <si>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</si>
  <si>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</si>
  <si>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</si>
  <si>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</si>
  <si>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</si>
  <si>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</si>
  <si>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</si>
  <si>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</si>
  <si>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</si>
  <si>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</si>
  <si>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</si>
  <si>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</si>
  <si>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</si>
  <si>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</si>
  <si>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</si>
  <si>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</si>
  <si>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</si>
  <si>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</si>
  <si>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</si>
  <si>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</si>
  <si>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</si>
  <si>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</si>
  <si>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</si>
  <si>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</si>
  <si>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</si>
  <si>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</si>
  <si>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</si>
  <si>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</si>
  <si>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</si>
  <si>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</si>
  <si>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</si>
  <si>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</si>
  <si>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</si>
  <si>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</si>
  <si>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</si>
  <si>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</si>
  <si>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</si>
  <si>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</si>
  <si>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</si>
  <si>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</si>
  <si>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</si>
  <si>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</si>
  <si>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</si>
  <si>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</si>
  <si>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</si>
  <si>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</si>
  <si>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</si>
  <si>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</si>
  <si>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</si>
  <si>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</si>
  <si>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</si>
  <si>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</si>
  <si>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</si>
  <si>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</si>
  <si>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</si>
  <si>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</si>
  <si>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</si>
  <si>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</si>
  <si>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</si>
  <si>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</si>
  <si>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</si>
  <si>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</si>
  <si>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</si>
  <si>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</si>
  <si>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</si>
  <si>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</si>
  <si>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</si>
  <si>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</si>
  <si>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</si>
  <si>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</si>
  <si>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</si>
  <si>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</si>
  <si>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</si>
  <si>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</si>
  <si>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</si>
  <si>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</si>
  <si>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</si>
  <si>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</si>
  <si>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</si>
  <si>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</si>
  <si>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</si>
  <si>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</si>
  <si>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</si>
  <si>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</si>
  <si>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</si>
  <si>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</si>
  <si>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</si>
  <si>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</si>
  <si>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</si>
  <si>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</si>
  <si>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</si>
  <si>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</si>
  <si>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</si>
  <si>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</si>
  <si>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</si>
  <si>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</si>
  <si>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</si>
  <si>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</si>
  <si>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</si>
  <si>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</si>
  <si>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</si>
  <si>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</si>
  <si>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</si>
  <si>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</si>
  <si>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</si>
  <si>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</si>
  <si>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</si>
  <si>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</si>
  <si>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</si>
  <si>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</si>
  <si>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</si>
  <si>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</si>
  <si>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</si>
  <si>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</si>
  <si>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</si>
  <si>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</si>
  <si>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</si>
  <si>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</si>
  <si>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</si>
  <si>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</si>
  <si>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</si>
  <si>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</si>
  <si>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</si>
  <si>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</si>
  <si>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</si>
  <si>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</si>
  <si>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</si>
  <si>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</si>
  <si>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</si>
  <si>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</si>
  <si>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</si>
  <si>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</si>
  <si>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</si>
  <si>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</si>
  <si>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</si>
  <si>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</si>
  <si>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</si>
  <si>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</si>
  <si>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</si>
  <si>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</si>
  <si>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</si>
  <si>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</si>
  <si>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</si>
  <si>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</si>
  <si>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</si>
  <si>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</si>
  <si>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</si>
  <si>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</si>
  <si>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</si>
  <si>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</si>
  <si>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</si>
  <si>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</si>
  <si>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</si>
  <si>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</si>
  <si>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</si>
  <si>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</si>
  <si>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</si>
  <si>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</si>
  <si>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</si>
  <si>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</si>
  <si>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</si>
  <si>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</si>
  <si>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</si>
  <si>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</si>
  <si>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</si>
  <si>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</si>
  <si>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</si>
  <si>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</si>
  <si>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</si>
  <si>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</si>
  <si>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</si>
  <si>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</si>
  <si>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</si>
  <si>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</si>
  <si>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</si>
  <si>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</si>
  <si>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</si>
  <si>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</si>
  <si>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</si>
  <si>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</si>
  <si>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</si>
  <si>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</si>
  <si>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</si>
  <si>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</si>
  <si>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</si>
  <si>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</si>
  <si>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</si>
  <si>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</si>
  <si>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</si>
  <si>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</si>
  <si>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</si>
  <si>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</si>
  <si>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</si>
  <si>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</si>
  <si>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</si>
  <si>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</si>
  <si>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</si>
  <si>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</si>
  <si>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</si>
  <si>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</si>
  <si>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</si>
  <si>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</si>
  <si>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</si>
  <si>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</si>
  <si>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</si>
  <si>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</si>
  <si>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</si>
  <si>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</si>
  <si>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</si>
  <si>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</si>
  <si>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</si>
  <si>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</si>
  <si>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</si>
  <si>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</si>
  <si>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</si>
  <si>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</si>
  <si>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</si>
  <si>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</si>
  <si>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</si>
  <si>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</si>
  <si>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</si>
  <si>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</si>
  <si>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</si>
  <si>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</si>
  <si>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</si>
  <si>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</si>
  <si>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</si>
  <si>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</si>
  <si>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</si>
  <si>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</si>
  <si>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</si>
  <si>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</si>
  <si>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</si>
  <si>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</si>
  <si>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</si>
  <si>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</si>
  <si>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</si>
  <si>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</si>
  <si>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</si>
  <si>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</si>
  <si>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</si>
  <si>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</si>
  <si>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</si>
  <si>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</si>
  <si>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</si>
  <si>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</si>
  <si>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</si>
  <si>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</si>
  <si>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</si>
  <si>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</si>
  <si>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</si>
  <si>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</si>
  <si>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</si>
  <si>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</si>
  <si>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</si>
  <si>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</si>
  <si>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</si>
  <si>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</si>
  <si>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</si>
  <si>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</si>
  <si>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</si>
  <si>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</si>
  <si>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</si>
  <si>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</si>
  <si>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</si>
  <si>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</si>
  <si>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</si>
  <si>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</si>
  <si>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</si>
  <si>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</si>
  <si>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</si>
  <si>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</si>
  <si>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</si>
  <si>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</si>
  <si>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</si>
  <si>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</si>
  <si>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</si>
  <si>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</si>
  <si>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</si>
  <si>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</si>
  <si>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</si>
  <si>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</si>
  <si>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</si>
  <si>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</si>
  <si>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</si>
  <si>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</si>
  <si>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</si>
  <si>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</si>
  <si>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</si>
  <si>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</si>
  <si>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</si>
  <si>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</si>
  <si>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</si>
  <si>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</si>
  <si>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</si>
  <si>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</si>
  <si>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</si>
  <si>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</si>
  <si>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</si>
  <si>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</si>
  <si>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</si>
  <si>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</si>
  <si>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</si>
  <si>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</si>
  <si>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</si>
  <si>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</si>
  <si>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</si>
  <si>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</si>
  <si>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</si>
  <si>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</si>
  <si>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</si>
  <si>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</si>
  <si>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</si>
  <si>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</si>
  <si>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</si>
  <si>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</si>
  <si>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</si>
  <si>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</si>
  <si>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</si>
  <si>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</si>
  <si>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</si>
  <si>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</si>
  <si>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</si>
  <si>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</si>
  <si>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</si>
  <si>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</si>
  <si>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</si>
  <si>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</si>
  <si>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</si>
  <si>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</si>
  <si>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</si>
  <si>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</si>
  <si>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</si>
  <si>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</si>
  <si>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</si>
  <si>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</si>
  <si>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</si>
  <si>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</si>
  <si>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</si>
  <si>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</si>
  <si>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</si>
  <si>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</si>
  <si>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</si>
  <si>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</si>
  <si>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</si>
  <si>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</si>
  <si>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</si>
  <si>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</si>
  <si>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</si>
  <si>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</si>
  <si>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</si>
  <si>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</si>
  <si>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</si>
  <si>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</si>
  <si>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</si>
  <si>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</si>
  <si>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</si>
  <si>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</si>
  <si>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</si>
  <si>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</si>
  <si>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</si>
  <si>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</si>
  <si>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</si>
  <si>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</si>
  <si>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</si>
  <si>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</si>
  <si>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</si>
  <si>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</si>
  <si>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</si>
  <si>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</si>
  <si>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</si>
  <si>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</si>
  <si>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</si>
  <si>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</si>
  <si>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</si>
  <si>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</si>
  <si>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</si>
  <si>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</si>
  <si>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</si>
  <si>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</si>
  <si>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</si>
  <si>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</si>
  <si>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</si>
  <si>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</si>
  <si>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</si>
  <si>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</si>
  <si>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</si>
  <si>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</si>
  <si>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</si>
  <si>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</si>
  <si>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</si>
  <si>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</si>
  <si>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</si>
  <si>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</si>
  <si>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</si>
  <si>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</si>
  <si>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</si>
  <si>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</si>
  <si>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</si>
  <si>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</si>
  <si>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</si>
  <si>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</si>
  <si>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</si>
  <si>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</si>
  <si>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</si>
  <si>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</si>
  <si>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</si>
  <si>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</si>
  <si>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</si>
  <si>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</si>
  <si>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</si>
  <si>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</si>
  <si>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</si>
  <si>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</si>
  <si>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</si>
  <si>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</si>
  <si>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</si>
  <si>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</si>
  <si>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</si>
  <si>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</si>
  <si>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</si>
  <si>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</si>
  <si>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</si>
  <si>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</si>
  <si>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</si>
  <si>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</si>
  <si>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</si>
  <si>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</si>
  <si>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</si>
  <si>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</si>
  <si>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</si>
  <si>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</si>
  <si>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</si>
  <si>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</si>
  <si>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</si>
  <si>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</si>
  <si>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</si>
  <si>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</si>
  <si>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</si>
  <si>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</si>
  <si>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</si>
  <si>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</si>
  <si>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</si>
  <si>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</si>
  <si>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</si>
  <si>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</si>
  <si>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</si>
  <si>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</si>
  <si>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</si>
  <si>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</si>
  <si>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</si>
  <si>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</si>
  <si>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</si>
  <si>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</si>
  <si>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</si>
  <si>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</si>
  <si>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</si>
  <si>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</si>
  <si>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</si>
  <si>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</si>
  <si>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</si>
  <si>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</si>
  <si>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</si>
  <si>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</si>
  <si>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</si>
  <si>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</si>
  <si>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</si>
  <si>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</si>
  <si>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</si>
  <si>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</si>
  <si>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</si>
  <si>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</si>
  <si>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</si>
  <si>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</si>
  <si>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</si>
  <si>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</si>
  <si>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</si>
  <si>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</si>
  <si>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</si>
  <si>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</si>
  <si>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</si>
  <si>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</si>
  <si>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</si>
  <si>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</si>
  <si>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</si>
  <si>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</si>
  <si>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</si>
  <si>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</si>
  <si>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</si>
  <si>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</si>
  <si>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</si>
  <si>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</si>
  <si>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</si>
  <si>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</si>
  <si>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</si>
  <si>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</si>
  <si>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</si>
  <si>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</si>
  <si>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</si>
  <si>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</si>
  <si>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</si>
  <si>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</si>
  <si>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</si>
  <si>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</si>
  <si>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</si>
  <si>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</si>
  <si>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</si>
  <si>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</si>
  <si>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</si>
  <si>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</si>
  <si>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</si>
  <si>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</si>
  <si>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</si>
  <si>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</si>
  <si>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</si>
  <si>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</si>
  <si>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</si>
  <si>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</si>
  <si>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</si>
  <si>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</si>
  <si>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</si>
  <si>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</si>
  <si>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</si>
  <si>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</si>
  <si>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</si>
  <si>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</si>
  <si>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</si>
  <si>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</si>
  <si>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</si>
  <si>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</si>
  <si>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</si>
  <si>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</si>
  <si>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</si>
  <si>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</si>
  <si>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</si>
  <si>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</si>
  <si>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</si>
  <si>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</si>
  <si>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</si>
  <si>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</si>
  <si>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</si>
  <si>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</si>
  <si>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</si>
  <si>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</si>
  <si>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</si>
  <si>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</si>
  <si>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</si>
  <si>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</si>
  <si>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</si>
  <si>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</si>
  <si>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</si>
  <si>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</si>
  <si>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</si>
  <si>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</si>
  <si>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</si>
  <si>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</si>
  <si>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</si>
  <si>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</si>
  <si>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</si>
  <si>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</si>
  <si>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</si>
  <si>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</si>
  <si>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</si>
  <si>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</si>
  <si>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</si>
  <si>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</si>
  <si>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</si>
  <si>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</si>
  <si>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</si>
  <si>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</si>
  <si>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</si>
  <si>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</si>
  <si>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</si>
  <si>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</si>
  <si>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</si>
  <si>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</si>
  <si>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</si>
  <si>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</si>
  <si>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</si>
  <si>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</si>
  <si>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</si>
  <si>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</si>
  <si>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</si>
  <si>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</si>
  <si>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</si>
  <si>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</si>
  <si>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</si>
  <si>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</si>
  <si>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</si>
  <si>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</si>
  <si>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</si>
  <si>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</si>
  <si>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</si>
  <si>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</si>
  <si>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</si>
  <si>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</si>
  <si>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</si>
  <si>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</si>
  <si>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</si>
  <si>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</si>
  <si>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</si>
  <si>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</si>
  <si>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</si>
  <si>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</si>
  <si>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</si>
  <si>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</si>
  <si>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</si>
  <si>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</si>
  <si>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</si>
  <si>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</si>
  <si>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</si>
  <si>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</si>
  <si>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</si>
  <si>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</si>
  <si>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</si>
  <si>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</si>
  <si>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</si>
  <si>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</si>
  <si>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</si>
  <si>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</si>
  <si>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</si>
  <si>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</si>
  <si>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</si>
  <si>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</si>
  <si>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</si>
  <si>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</si>
  <si>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</si>
  <si>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</si>
  <si>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</si>
  <si>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</si>
  <si>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</si>
  <si>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</si>
  <si>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</si>
  <si>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</si>
  <si>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</si>
  <si>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</si>
  <si>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</si>
  <si>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</si>
  <si>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</si>
  <si>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</si>
  <si>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</si>
  <si>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</si>
  <si>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</si>
  <si>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</si>
  <si>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</si>
  <si>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</si>
  <si>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</si>
  <si>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</si>
  <si>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</si>
  <si>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</si>
  <si>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</si>
  <si>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</si>
  <si>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</si>
  <si>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</si>
  <si>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</si>
  <si>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</si>
  <si>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</si>
  <si>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</si>
  <si>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</si>
  <si>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</si>
  <si>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</si>
  <si>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</si>
  <si>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</si>
  <si>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</si>
  <si>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</si>
  <si>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</si>
  <si>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</si>
  <si>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</si>
  <si>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</si>
  <si>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</si>
  <si>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</si>
  <si>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</si>
  <si>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</si>
  <si>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</si>
  <si>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</si>
  <si>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</si>
  <si>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</si>
  <si>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</si>
  <si>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</si>
  <si>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</si>
  <si>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</si>
  <si>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</si>
  <si>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</si>
  <si>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</si>
  <si>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</si>
  <si>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</si>
  <si>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</si>
  <si>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</si>
  <si>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</si>
  <si>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</si>
  <si>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</si>
  <si>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</si>
  <si>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</si>
  <si>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</si>
  <si>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</si>
  <si>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</si>
  <si>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</si>
  <si>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</si>
  <si>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</si>
  <si>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</si>
  <si>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</si>
  <si>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</si>
  <si>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</si>
  <si>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</si>
  <si>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</si>
  <si>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</si>
  <si>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</si>
  <si>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</si>
  <si>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</si>
  <si>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</si>
  <si>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</si>
  <si>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</si>
  <si>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</si>
  <si>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</si>
  <si>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</si>
  <si>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</si>
  <si>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</si>
  <si>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</si>
  <si>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</si>
  <si>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</si>
  <si>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</si>
  <si>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</si>
  <si>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</si>
  <si>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</si>
  <si>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</si>
  <si>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</si>
  <si>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</si>
  <si>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</si>
  <si>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</si>
  <si>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</si>
  <si>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</si>
  <si>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</si>
  <si>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</si>
  <si>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</si>
  <si>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</si>
  <si>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</si>
  <si>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</si>
  <si>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</si>
  <si>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</si>
  <si>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</si>
  <si>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</si>
  <si>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</si>
  <si>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</si>
  <si>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</si>
  <si>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</si>
  <si>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</si>
  <si>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</si>
  <si>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</si>
  <si>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</si>
  <si>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</si>
  <si>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</si>
  <si>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</si>
  <si>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</si>
  <si>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</si>
  <si>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</si>
  <si>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</si>
  <si>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</si>
  <si>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</si>
  <si>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</si>
  <si>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</si>
  <si>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</si>
  <si>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</si>
  <si>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</si>
  <si>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</si>
  <si>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</si>
  <si>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</si>
  <si>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</si>
  <si>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</si>
  <si>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</si>
  <si>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</si>
  <si>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</si>
  <si>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</si>
  <si>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</si>
  <si>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</si>
  <si>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</si>
  <si>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</si>
  <si>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</si>
  <si>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</si>
  <si>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</si>
  <si>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</si>
  <si>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</si>
  <si>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</si>
  <si>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</si>
  <si>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</si>
  <si>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</si>
  <si>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</si>
  <si>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</si>
  <si>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</si>
  <si>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</si>
  <si>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</si>
  <si>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</si>
  <si>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</si>
  <si>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</si>
  <si>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</si>
  <si>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</si>
  <si>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</si>
  <si>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</si>
  <si>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</si>
  <si>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</si>
  <si>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</si>
  <si>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</si>
  <si>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</si>
  <si>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</si>
  <si>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</si>
  <si>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</si>
  <si>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</si>
  <si>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</si>
  <si>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</si>
  <si>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</si>
  <si>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</si>
  <si>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</si>
  <si>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</si>
  <si>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</si>
  <si>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</si>
  <si>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</si>
  <si>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</si>
  <si>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</si>
  <si>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</si>
  <si>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</si>
  <si>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</si>
  <si>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</si>
  <si>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</si>
  <si>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</si>
  <si>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</si>
  <si>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</si>
  <si>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</si>
  <si>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</si>
  <si>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</si>
  <si>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</si>
  <si>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</si>
  <si>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</si>
  <si>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</si>
  <si>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</si>
  <si>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</si>
  <si>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</si>
  <si>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</si>
  <si>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</si>
  <si>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</si>
  <si>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</si>
  <si>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</si>
  <si>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</si>
  <si>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</si>
  <si>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</si>
  <si>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</si>
  <si>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</si>
  <si>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</si>
  <si>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</si>
  <si>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</si>
  <si>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</si>
  <si>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</si>
  <si>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</si>
  <si>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</si>
  <si>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</si>
  <si>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</si>
  <si>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</si>
  <si>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</si>
  <si>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</si>
  <si>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</si>
  <si>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</si>
  <si>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</si>
  <si>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</si>
  <si>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</si>
  <si>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</si>
  <si>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</si>
  <si>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</si>
  <si>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</si>
  <si>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</si>
  <si>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</si>
  <si>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</si>
  <si>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</si>
  <si>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</si>
  <si>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</si>
  <si>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</si>
  <si>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</si>
  <si>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</si>
  <si>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</si>
  <si>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</si>
  <si>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</si>
  <si>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</si>
  <si>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</si>
  <si>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</si>
  <si>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</si>
  <si>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</si>
  <si>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</si>
  <si>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</si>
  <si>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</si>
  <si>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</si>
  <si>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</si>
  <si>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</si>
  <si>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</si>
  <si>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</si>
  <si>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</si>
  <si>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</si>
  <si>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</si>
  <si>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</si>
  <si>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</si>
  <si>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</si>
  <si>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</si>
  <si>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</si>
  <si>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</si>
  <si>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</si>
  <si>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</si>
  <si>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</si>
  <si>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</si>
  <si>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</si>
  <si>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</si>
  <si>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</si>
  <si>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</si>
  <si>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</si>
  <si>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</si>
  <si>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</si>
  <si>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</si>
  <si>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</si>
  <si>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</si>
  <si>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</si>
  <si>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</si>
  <si>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</si>
  <si>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</si>
  <si>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</si>
  <si>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</si>
  <si>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</si>
  <si>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</si>
  <si>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</si>
  <si>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</si>
  <si>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</si>
  <si>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</si>
  <si>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</si>
  <si>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</si>
  <si>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</si>
  <si>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</si>
  <si>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</si>
  <si>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</si>
  <si>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</si>
  <si>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</si>
  <si>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</si>
  <si>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</si>
  <si>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</si>
  <si>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</si>
  <si>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</si>
  <si>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</si>
  <si>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</si>
  <si>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</si>
  <si>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</si>
  <si>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</si>
  <si>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</si>
  <si>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</si>
  <si>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</si>
  <si>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</si>
  <si>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</si>
  <si>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</si>
  <si>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</si>
  <si>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</si>
  <si>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</si>
  <si>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</si>
  <si>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</si>
  <si>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</si>
  <si>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</si>
  <si>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</si>
  <si>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</si>
  <si>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</si>
  <si>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</si>
  <si>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</si>
  <si>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</si>
  <si>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</si>
  <si>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</si>
  <si>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</si>
  <si>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</si>
  <si>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</si>
  <si>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</si>
  <si>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</si>
  <si>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</si>
  <si>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</si>
  <si>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</si>
  <si>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</si>
  <si>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</si>
  <si>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</si>
  <si>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</si>
  <si>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</si>
  <si>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</si>
  <si>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</si>
  <si>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</si>
  <si>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</si>
  <si>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</si>
  <si>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</si>
  <si>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</si>
  <si>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</si>
  <si>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</si>
  <si>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</si>
  <si>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</si>
  <si>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</si>
  <si>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</si>
  <si>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</si>
  <si>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</si>
  <si>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</si>
  <si>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</si>
  <si>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</si>
  <si>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</si>
  <si>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</si>
  <si>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</si>
  <si>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</si>
  <si>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</si>
  <si>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</si>
  <si>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</si>
  <si>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</si>
  <si>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</si>
  <si>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</si>
  <si>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</si>
  <si>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</si>
  <si>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</si>
  <si>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</si>
  <si>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</si>
  <si>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</si>
  <si>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</si>
  <si>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</si>
  <si>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</si>
  <si>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</si>
  <si>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</si>
  <si>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</si>
  <si>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</si>
  <si>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</si>
  <si>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</si>
  <si>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</si>
  <si>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</si>
  <si>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</si>
  <si>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</si>
  <si>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</si>
  <si>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</si>
  <si>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</si>
  <si>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</si>
  <si>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</si>
  <si>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</si>
  <si>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</si>
  <si>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</si>
  <si>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</si>
  <si>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</si>
  <si>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</si>
  <si>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</si>
  <si>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</si>
  <si>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</si>
  <si>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</si>
  <si>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</si>
  <si>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</si>
  <si>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</si>
  <si>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</si>
  <si>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</si>
  <si>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</si>
  <si>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</si>
  <si>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</si>
  <si>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</si>
  <si>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</si>
  <si>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</si>
  <si>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</si>
  <si>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</si>
  <si>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</si>
  <si>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</si>
  <si>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</si>
  <si>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</si>
  <si>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</si>
  <si>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</si>
  <si>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</si>
  <si>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</si>
  <si>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</si>
  <si>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</si>
  <si>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</si>
  <si>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</si>
  <si>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</si>
  <si>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</si>
  <si>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</si>
  <si>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</si>
  <si>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</si>
  <si>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</si>
  <si>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</si>
  <si>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</si>
  <si>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</si>
  <si>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</si>
  <si>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</si>
  <si>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</si>
  <si>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</si>
  <si>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</si>
  <si>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</si>
  <si>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</si>
  <si>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</si>
  <si>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</si>
  <si>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</si>
  <si>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</si>
  <si>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</si>
  <si>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</si>
  <si>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</si>
  <si>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</si>
  <si>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</si>
  <si>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</si>
  <si>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</si>
  <si>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</si>
  <si>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</si>
  <si>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</si>
  <si>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</si>
  <si>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</si>
  <si>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</si>
  <si>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</si>
  <si>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</si>
  <si>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</si>
  <si>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</si>
  <si>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</si>
  <si>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</si>
  <si>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</si>
  <si>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</si>
  <si>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</si>
  <si>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</si>
  <si>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</si>
  <si>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</si>
  <si>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</si>
  <si>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</si>
  <si>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</si>
  <si>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</si>
  <si>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</si>
  <si>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</si>
  <si>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</si>
  <si>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</si>
  <si>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</si>
  <si>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</si>
  <si>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</si>
  <si>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</si>
  <si>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</si>
  <si>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</si>
  <si>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</si>
  <si>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</si>
  <si>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</si>
  <si>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</si>
  <si>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</si>
  <si>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</si>
  <si>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</si>
  <si>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</si>
  <si>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</si>
  <si>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</si>
  <si>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</si>
  <si>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</si>
  <si>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</si>
  <si>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</si>
  <si>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</si>
  <si>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</si>
  <si>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</si>
  <si>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</si>
  <si>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</si>
  <si>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</si>
  <si>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</si>
  <si>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</si>
  <si>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</si>
  <si>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</si>
  <si>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</si>
  <si>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</si>
  <si>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</si>
  <si>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</si>
  <si>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</si>
  <si>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</si>
  <si>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</si>
  <si>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</si>
  <si>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</si>
  <si>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</si>
  <si>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</si>
  <si>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</si>
  <si>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</si>
  <si>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</si>
  <si>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</si>
  <si>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</si>
  <si>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</si>
  <si>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</si>
  <si>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</si>
  <si>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</si>
  <si>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</si>
  <si>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</si>
  <si>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</si>
  <si>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</si>
  <si>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</si>
  <si>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</si>
  <si>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</si>
  <si>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</si>
  <si>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</si>
  <si>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</si>
  <si>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</si>
  <si>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</si>
  <si>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</si>
  <si>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</si>
  <si>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</si>
  <si>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</si>
  <si>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</si>
  <si>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</si>
  <si>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</si>
  <si>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</si>
  <si>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</si>
  <si>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</si>
  <si>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</si>
  <si>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</si>
  <si>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</si>
  <si>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</si>
  <si>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</si>
  <si>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</si>
  <si>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</si>
  <si>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</si>
  <si>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</si>
  <si>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</si>
  <si>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</si>
  <si>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</si>
  <si>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</si>
  <si>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</si>
  <si>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</si>
  <si>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</si>
  <si>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</si>
  <si>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</si>
  <si>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</si>
  <si>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</si>
  <si>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</si>
  <si>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</si>
  <si>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</si>
  <si>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</si>
  <si>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</si>
  <si>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</si>
  <si>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</si>
  <si>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</si>
  <si>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</si>
  <si>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</si>
  <si>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</si>
  <si>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</si>
  <si>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</si>
  <si>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</si>
  <si>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</si>
  <si>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</si>
  <si>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</si>
  <si>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</si>
  <si>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</si>
  <si>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</si>
  <si>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</si>
  <si>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</si>
  <si>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</si>
  <si>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</si>
  <si>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</si>
  <si>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</si>
  <si>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</si>
  <si>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</si>
  <si>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</si>
  <si>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</si>
  <si>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</si>
  <si>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</si>
  <si>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</si>
  <si>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</si>
  <si>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</si>
  <si>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</si>
  <si>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</si>
  <si>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</si>
  <si>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</si>
  <si>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</si>
  <si>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</si>
  <si>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</si>
  <si>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</si>
  <si>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</si>
  <si>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</si>
  <si>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</si>
  <si>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</si>
  <si>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</si>
  <si>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</si>
  <si>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</si>
  <si>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</si>
  <si>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</si>
  <si>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</si>
  <si>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</si>
  <si>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</si>
  <si>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</si>
  <si>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</si>
  <si>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</si>
  <si>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</si>
  <si>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</si>
  <si>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</si>
  <si>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</si>
  <si>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</si>
  <si>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</si>
  <si>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</si>
  <si>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</si>
  <si>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</si>
  <si>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</si>
  <si>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</si>
  <si>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</si>
  <si>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</si>
  <si>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</si>
  <si>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</si>
  <si>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</si>
  <si>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</si>
  <si>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</si>
  <si>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</si>
  <si>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</si>
  <si>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</si>
  <si>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</si>
  <si>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</si>
  <si>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</si>
  <si>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</si>
  <si>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</si>
  <si>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</si>
  <si>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</si>
  <si>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</si>
  <si>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</si>
  <si>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</si>
  <si>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</si>
  <si>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</si>
  <si>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</si>
  <si>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</si>
  <si>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</si>
  <si>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</si>
  <si>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</si>
  <si>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</si>
  <si>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</si>
  <si>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</si>
  <si>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</si>
  <si>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</si>
  <si>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</si>
  <si>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</si>
  <si>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</si>
  <si>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</si>
  <si>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</si>
  <si>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</si>
  <si>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</si>
  <si>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</si>
  <si>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</si>
  <si>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</si>
  <si>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</si>
  <si>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</si>
  <si>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</si>
  <si>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</si>
  <si>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</si>
  <si>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</si>
  <si>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</si>
  <si>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</si>
  <si>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</si>
  <si>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</si>
  <si>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</si>
  <si>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</si>
  <si>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</si>
  <si>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</si>
  <si>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</si>
  <si>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</si>
  <si>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</si>
  <si>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</si>
  <si>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</si>
  <si>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</si>
  <si>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</si>
  <si>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</si>
  <si>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</si>
  <si>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</si>
  <si>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</si>
  <si>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</si>
  <si>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</si>
  <si>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</si>
  <si>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</si>
  <si>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</si>
  <si>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</si>
  <si>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</si>
  <si>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</si>
  <si>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</si>
  <si>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</si>
  <si>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</si>
  <si>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</si>
  <si>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</si>
  <si>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</si>
  <si>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</si>
  <si>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</si>
  <si>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</si>
  <si>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</si>
  <si>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</si>
  <si>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</si>
  <si>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</si>
  <si>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</si>
  <si>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</si>
  <si>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</si>
  <si>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</si>
  <si>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</si>
  <si>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</si>
  <si>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</si>
  <si>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</si>
  <si>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</si>
  <si>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</si>
  <si>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</si>
  <si>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</si>
  <si>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</si>
  <si>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</si>
  <si>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</si>
  <si>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</si>
  <si>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</si>
  <si>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</si>
  <si>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</si>
  <si>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</si>
  <si>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</si>
  <si>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</si>
  <si>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</si>
  <si>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</si>
  <si>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</si>
  <si>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</si>
  <si>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</si>
  <si>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</si>
  <si>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</si>
  <si>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</si>
  <si>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</si>
  <si>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</si>
  <si>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</si>
  <si>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</si>
  <si>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</si>
  <si>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</si>
  <si>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</si>
  <si>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</si>
  <si>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</si>
  <si>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</si>
  <si>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</si>
  <si>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</si>
  <si>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</si>
  <si>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</si>
  <si>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</si>
  <si>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</si>
  <si>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</si>
  <si>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</si>
  <si>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</si>
  <si>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</si>
  <si>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</si>
  <si>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</si>
  <si>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</si>
  <si>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</si>
  <si>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</si>
  <si>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</si>
  <si>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</si>
  <si>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</si>
  <si>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</si>
  <si>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</si>
  <si>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</si>
  <si>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</si>
  <si>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</si>
  <si>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</si>
  <si>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</si>
  <si>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</si>
  <si>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</si>
  <si>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</si>
  <si>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</si>
  <si>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</si>
  <si>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</si>
  <si>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</si>
  <si>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</si>
  <si>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</si>
  <si>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</si>
  <si>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</si>
  <si>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</si>
  <si>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</si>
  <si>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</si>
  <si>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</si>
  <si>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</si>
  <si>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</si>
  <si>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</si>
  <si>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</si>
  <si>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</si>
  <si>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</si>
  <si>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</si>
  <si>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</si>
  <si>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</si>
  <si>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</si>
  <si>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</si>
  <si>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</si>
  <si>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</si>
  <si>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</si>
  <si>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</si>
  <si>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</si>
  <si>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</si>
  <si>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</si>
  <si>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</si>
  <si>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</si>
  <si>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</si>
  <si>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</si>
  <si>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</si>
  <si>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</si>
  <si>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</si>
  <si>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</si>
  <si>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</si>
  <si>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</si>
  <si>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</si>
  <si>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</si>
  <si>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</si>
  <si>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</si>
  <si>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</si>
  <si>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</si>
  <si>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</si>
  <si>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</si>
  <si>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</si>
  <si>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</si>
  <si>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</si>
  <si>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</si>
  <si>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</si>
  <si>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</si>
  <si>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</si>
  <si>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</si>
  <si>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</si>
  <si>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</si>
  <si>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</si>
  <si>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</si>
  <si>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</si>
  <si>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</si>
  <si>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</si>
  <si>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</si>
  <si>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</si>
  <si>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</si>
  <si>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</si>
  <si>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</si>
  <si>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</si>
  <si>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</si>
  <si>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</si>
  <si>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</si>
  <si>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</si>
  <si>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</si>
  <si>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</si>
  <si>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</si>
  <si>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</si>
  <si>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</si>
  <si>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</si>
  <si>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</si>
  <si>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</si>
  <si>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</si>
  <si>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</si>
  <si>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</si>
  <si>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</si>
  <si>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</si>
  <si>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</si>
  <si>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</si>
  <si>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</si>
  <si>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</si>
  <si>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</si>
  <si>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</si>
  <si>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</si>
  <si>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</si>
  <si>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</si>
  <si>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</si>
  <si>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</si>
  <si>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</si>
  <si>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</si>
  <si>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</si>
  <si>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</si>
  <si>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</si>
  <si>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</si>
  <si>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</si>
  <si>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</si>
  <si>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</si>
  <si>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</si>
  <si>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</si>
  <si>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</si>
  <si>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</si>
  <si>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</si>
  <si>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</si>
  <si>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</si>
  <si>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</si>
  <si>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</si>
  <si>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</si>
  <si>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</si>
  <si>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</si>
  <si>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</si>
  <si>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</si>
  <si>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</si>
  <si>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</si>
  <si>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</si>
  <si>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</si>
  <si>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</si>
  <si>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</si>
  <si>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</si>
  <si>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</si>
  <si>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</si>
  <si>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</si>
  <si>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</si>
  <si>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</si>
  <si>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</si>
  <si>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</si>
  <si>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</si>
  <si>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</si>
  <si>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</si>
  <si>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</si>
  <si>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</si>
  <si>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</si>
  <si>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</si>
  <si>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</si>
  <si>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</si>
  <si>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</si>
  <si>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</si>
  <si>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</si>
  <si>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</si>
  <si>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</si>
  <si>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</si>
  <si>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</si>
  <si>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</si>
  <si>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</si>
  <si>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</si>
  <si>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</si>
  <si>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</si>
  <si>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</si>
  <si>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</si>
  <si>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</si>
  <si>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</si>
  <si>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</si>
  <si>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</si>
  <si>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</si>
  <si>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</si>
  <si>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</si>
  <si>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</si>
  <si>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</si>
  <si>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</si>
  <si>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</si>
  <si>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</si>
  <si>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</si>
  <si>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</si>
  <si>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</si>
  <si>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</si>
  <si>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</si>
  <si>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</si>
  <si>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</si>
  <si>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</si>
  <si>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</si>
  <si>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</si>
  <si>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</si>
  <si>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</si>
  <si>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</si>
  <si>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</si>
  <si>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</si>
  <si>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</si>
  <si>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</si>
  <si>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</si>
  <si>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</si>
  <si>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</si>
  <si>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</si>
  <si>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</si>
  <si>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</si>
  <si>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</si>
  <si>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</si>
  <si>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</si>
  <si>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</si>
  <si>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</si>
  <si>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</si>
  <si>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</si>
  <si>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</si>
  <si>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</si>
  <si>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</si>
  <si>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</si>
  <si>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</si>
  <si>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</si>
  <si>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</si>
  <si>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</si>
  <si>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</si>
  <si>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</si>
  <si>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</si>
  <si>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</si>
  <si>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</si>
  <si>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</si>
  <si>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</si>
  <si>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</si>
  <si>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</si>
  <si>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</si>
  <si>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</si>
  <si>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</si>
  <si>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</si>
  <si>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</si>
  <si>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</si>
  <si>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</si>
  <si>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</si>
  <si>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</si>
  <si>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</si>
  <si>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</si>
  <si>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</si>
  <si>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</si>
  <si>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</si>
  <si>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</si>
  <si>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</si>
  <si>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</si>
  <si>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</si>
  <si>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</si>
  <si>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</si>
  <si>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</si>
  <si>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</si>
  <si>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</si>
  <si>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</si>
  <si>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</si>
  <si>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</si>
  <si>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</si>
  <si>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</si>
  <si>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</si>
  <si>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</si>
  <si>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</si>
  <si>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</si>
  <si>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</si>
  <si>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</si>
  <si>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</si>
  <si>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</si>
  <si>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</si>
  <si>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</si>
  <si>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</si>
  <si>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</si>
  <si>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</si>
  <si>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</si>
  <si>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</si>
  <si>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</si>
  <si>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</si>
  <si>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</si>
  <si>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</si>
  <si>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</si>
  <si>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</si>
  <si>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</si>
  <si>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</si>
  <si>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</si>
  <si>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</si>
  <si>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</si>
  <si>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</si>
  <si>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</si>
  <si>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</si>
  <si>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</si>
  <si>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</si>
  <si>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</si>
  <si>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</si>
  <si>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</si>
  <si>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</si>
  <si>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</si>
  <si>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</si>
  <si>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</si>
  <si>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</si>
  <si>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</si>
  <si>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</si>
  <si>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</si>
  <si>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</si>
  <si>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</si>
  <si>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</si>
  <si>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</si>
  <si>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</si>
  <si>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</si>
  <si>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</si>
  <si>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</si>
  <si>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</si>
  <si>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</si>
  <si>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</si>
  <si>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</si>
  <si>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</si>
  <si>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</si>
  <si>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</si>
  <si>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</si>
  <si>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</si>
  <si>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</si>
  <si>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</si>
  <si>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</si>
  <si>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</si>
  <si>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</si>
  <si>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</si>
  <si>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</si>
  <si>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</si>
  <si>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</si>
  <si>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</si>
  <si>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</si>
  <si>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</si>
  <si>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</si>
  <si>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</si>
  <si>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</si>
  <si>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</si>
  <si>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</si>
  <si>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</si>
  <si>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</si>
  <si>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</si>
  <si>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</si>
  <si>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</si>
  <si>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</si>
  <si>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</si>
  <si>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</si>
  <si>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</si>
  <si>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</si>
  <si>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</si>
  <si>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</si>
  <si>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</si>
  <si>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</si>
  <si>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</si>
  <si>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</si>
  <si>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</si>
  <si>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</si>
  <si>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</si>
  <si>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</si>
  <si>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</si>
  <si>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</si>
  <si>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</si>
  <si>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</si>
  <si>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</si>
  <si>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</si>
  <si>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</si>
  <si>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</si>
  <si>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</si>
  <si>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</si>
  <si>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</si>
  <si>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</si>
  <si>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</si>
  <si>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</si>
  <si>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</si>
  <si>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</si>
  <si>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</si>
  <si>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</si>
  <si>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</si>
  <si>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</si>
  <si>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</si>
  <si>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</si>
  <si>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</si>
  <si>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</si>
  <si>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</si>
  <si>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</si>
  <si>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</si>
  <si>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</si>
  <si>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</si>
  <si>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</si>
  <si>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</si>
  <si>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</si>
  <si>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</si>
  <si>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</si>
  <si>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</si>
  <si>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</si>
  <si>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</si>
  <si>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</si>
  <si>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</si>
  <si>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</si>
  <si>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</si>
  <si>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</si>
  <si>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</si>
  <si>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</si>
  <si>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</si>
  <si>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</si>
  <si>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</si>
  <si>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</si>
  <si>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</si>
  <si>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</si>
  <si>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</si>
  <si>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</si>
  <si>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</si>
  <si>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</si>
  <si>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</si>
  <si>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</si>
  <si>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</si>
  <si>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</si>
  <si>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</si>
  <si>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</si>
  <si>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</si>
  <si>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</si>
  <si>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</si>
  <si>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</si>
  <si>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</si>
  <si>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</si>
  <si>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</si>
  <si>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</si>
  <si>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</si>
  <si>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</si>
  <si>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</si>
  <si>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</si>
  <si>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</si>
  <si>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</si>
  <si>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</si>
  <si>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</si>
  <si>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</si>
  <si>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</si>
  <si>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</si>
  <si>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</si>
  <si>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</si>
  <si>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</si>
  <si>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</si>
  <si>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</si>
  <si>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</si>
  <si>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</si>
  <si>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</si>
  <si>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</si>
  <si>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</si>
  <si>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</si>
  <si>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</si>
  <si>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</si>
  <si>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</si>
  <si>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</si>
  <si>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</si>
  <si>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</si>
  <si>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</si>
  <si>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</si>
  <si>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</si>
  <si>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</si>
  <si>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</si>
  <si>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</si>
  <si>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</si>
  <si>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</si>
  <si>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</si>
  <si>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</si>
  <si>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</si>
  <si>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</si>
  <si>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</si>
  <si>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</si>
  <si>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</si>
  <si>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</si>
  <si>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</si>
  <si>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</si>
  <si>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</si>
  <si>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</si>
  <si>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</si>
  <si>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</si>
  <si>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</si>
  <si>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</si>
  <si>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</si>
  <si>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</si>
  <si>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</si>
  <si>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</si>
  <si>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</si>
  <si>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</si>
  <si>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</si>
  <si>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</si>
  <si>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</si>
  <si>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</si>
  <si>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</si>
  <si>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</si>
  <si>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</si>
  <si>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</si>
  <si>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</si>
  <si>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</si>
  <si>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</si>
  <si>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</si>
  <si>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</si>
  <si>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</si>
  <si>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</si>
  <si>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</si>
  <si>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</si>
  <si>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</si>
  <si>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</si>
  <si>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</si>
  <si>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</si>
  <si>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</si>
  <si>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</si>
  <si>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</si>
  <si>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</si>
  <si>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</si>
  <si>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</si>
  <si>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</si>
  <si>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</si>
  <si>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</si>
  <si>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</si>
  <si>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</si>
  <si>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</si>
  <si>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</si>
  <si>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</si>
  <si>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</si>
  <si>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</si>
  <si>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</si>
  <si>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</si>
  <si>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</si>
  <si>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</si>
  <si>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</si>
  <si>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</si>
  <si>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</si>
  <si>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</si>
  <si>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</si>
  <si>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</si>
  <si>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</si>
  <si>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</si>
  <si>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</si>
  <si>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</si>
  <si>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</si>
  <si>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</si>
  <si>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</si>
  <si>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</si>
  <si>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</si>
  <si>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</si>
  <si>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</si>
  <si>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</si>
  <si>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</si>
  <si>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</si>
  <si>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</si>
  <si>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</si>
  <si>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</si>
  <si>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</si>
  <si>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</si>
  <si>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</si>
  <si>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</si>
  <si>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</si>
  <si>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</si>
  <si>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</si>
  <si>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</si>
  <si>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</si>
  <si>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</si>
  <si>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</si>
  <si>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</si>
  <si>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</si>
  <si>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</si>
  <si>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</si>
  <si>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</si>
  <si>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</si>
  <si>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</si>
  <si>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</si>
  <si>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</si>
  <si>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</si>
  <si>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</si>
  <si>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</si>
  <si>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</si>
  <si>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</si>
  <si>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</si>
  <si>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</si>
  <si>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</si>
  <si>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</si>
  <si>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</si>
  <si>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</si>
  <si>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</si>
  <si>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</si>
  <si>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</si>
  <si>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</si>
  <si>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</si>
  <si>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</si>
  <si>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</si>
  <si>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</si>
  <si>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</si>
  <si>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</si>
  <si>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</si>
  <si>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</si>
  <si>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</si>
  <si>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</si>
  <si>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</si>
  <si>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</si>
  <si>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</si>
  <si>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</si>
  <si>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</si>
  <si>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</si>
  <si>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</si>
  <si>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</si>
  <si>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</si>
  <si>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</si>
  <si>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</si>
  <si>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</si>
  <si>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</si>
  <si>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</si>
  <si>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</si>
  <si>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</si>
  <si>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</si>
  <si>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</si>
  <si>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</si>
  <si>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</si>
  <si>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</si>
  <si>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</si>
  <si>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</si>
  <si>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</si>
  <si>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</si>
  <si>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</si>
  <si>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</si>
  <si>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</si>
  <si>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</si>
  <si>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</si>
  <si>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</si>
  <si>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</si>
  <si>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</si>
  <si>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</si>
  <si>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</si>
  <si>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</si>
  <si>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</si>
  <si>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</si>
  <si>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</si>
  <si>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</si>
  <si>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</si>
  <si>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</si>
  <si>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</si>
  <si>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</si>
  <si>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</si>
  <si>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</si>
  <si>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</si>
  <si>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</si>
  <si>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</si>
  <si>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</si>
  <si>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</si>
  <si>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</si>
  <si>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</si>
  <si>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</si>
  <si>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</si>
  <si>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</si>
  <si>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</si>
  <si>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</si>
  <si>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</si>
  <si>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</si>
  <si>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</si>
  <si>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</si>
  <si>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</si>
  <si>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</si>
  <si>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</si>
  <si>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</si>
  <si>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</si>
  <si>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</si>
  <si>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</si>
  <si>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</si>
  <si>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</si>
  <si>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</si>
  <si>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</si>
  <si>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</si>
  <si>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</si>
  <si>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</si>
  <si>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</si>
  <si>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</si>
  <si>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</si>
  <si>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</si>
  <si>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</si>
  <si>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</si>
  <si>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</si>
  <si>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</si>
  <si>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</si>
  <si>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</si>
  <si>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</si>
  <si>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</si>
  <si>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</si>
  <si>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</si>
  <si>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</si>
  <si>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</si>
  <si>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</si>
  <si>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</si>
  <si>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</si>
  <si>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</si>
  <si>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</si>
  <si>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</si>
  <si>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</si>
  <si>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</si>
  <si>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</si>
  <si>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</si>
  <si>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</si>
  <si>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</si>
  <si>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</si>
  <si>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</si>
  <si>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</si>
  <si>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</si>
  <si>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</si>
  <si>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</si>
  <si>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</si>
  <si>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</si>
  <si>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</si>
  <si>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</si>
  <si>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</si>
  <si>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</si>
  <si>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</si>
  <si>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</si>
  <si>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</si>
  <si>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</si>
  <si>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</si>
  <si>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</si>
  <si>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</si>
  <si>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</si>
  <si>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</si>
  <si>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</si>
  <si>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</si>
  <si>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</si>
  <si>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</si>
  <si>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</si>
  <si>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</si>
  <si>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</si>
  <si>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</si>
  <si>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</si>
  <si>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</si>
  <si>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</si>
  <si>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</si>
  <si>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</si>
  <si>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</si>
  <si>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</si>
  <si>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</si>
  <si>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</si>
  <si>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</si>
  <si>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</si>
  <si>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</si>
  <si>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</si>
  <si>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</si>
  <si>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</si>
  <si>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</si>
  <si>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</si>
  <si>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</si>
  <si>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</si>
  <si>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</si>
  <si>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</si>
  <si>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</si>
  <si>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</si>
  <si>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</si>
  <si>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</si>
  <si>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</si>
  <si>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</si>
  <si>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</si>
  <si>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</si>
  <si>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</si>
  <si>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</si>
  <si>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</si>
  <si>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</si>
  <si>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</si>
  <si>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</si>
  <si>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</si>
  <si>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</si>
  <si>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</si>
  <si>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</si>
  <si>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</si>
  <si>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</si>
  <si>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</si>
  <si>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</si>
  <si>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</si>
  <si>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</si>
  <si>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</si>
  <si>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</si>
  <si>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</si>
  <si>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</si>
  <si>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</si>
  <si>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</si>
  <si>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</si>
  <si>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</si>
  <si>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</si>
  <si>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</si>
  <si>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</si>
  <si>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</si>
  <si>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</si>
  <si>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</si>
  <si>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</si>
  <si>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</si>
  <si>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</si>
  <si>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</si>
  <si>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</si>
  <si>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</si>
  <si>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</si>
  <si>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</si>
  <si>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</si>
  <si>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</si>
  <si>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</si>
  <si>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</si>
  <si>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</si>
  <si>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</si>
  <si>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</si>
  <si>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</si>
  <si>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</si>
  <si>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</si>
  <si>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</si>
  <si>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</si>
  <si>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</si>
  <si>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</si>
  <si>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</si>
  <si>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</si>
  <si>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</si>
  <si>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</si>
  <si>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</si>
  <si>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</si>
  <si>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</si>
  <si>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</si>
  <si>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</si>
  <si>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</si>
  <si>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</si>
  <si>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</si>
  <si>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</si>
  <si>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</si>
  <si>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</si>
  <si>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</si>
  <si>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</si>
  <si>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</si>
  <si>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</si>
  <si>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</si>
  <si>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</si>
  <si>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</si>
  <si>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</si>
  <si>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</si>
  <si>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</si>
  <si>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</si>
  <si>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</si>
  <si>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</si>
  <si>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</si>
  <si>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</si>
  <si>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</si>
  <si>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</si>
  <si>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</si>
  <si>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</si>
  <si>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</si>
  <si>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</si>
  <si>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</si>
  <si>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</si>
  <si>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</si>
  <si>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</si>
  <si>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</si>
  <si>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</si>
  <si>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</si>
  <si>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</si>
  <si>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</si>
  <si>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</si>
  <si>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</si>
  <si>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</si>
  <si>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</si>
  <si>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</si>
  <si>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</si>
  <si>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</si>
  <si>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</si>
  <si>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</si>
  <si>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</si>
  <si>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</si>
  <si>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</si>
  <si>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</si>
  <si>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</si>
  <si>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</si>
  <si>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</si>
  <si>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</si>
  <si>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</si>
  <si>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</si>
  <si>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</si>
  <si>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</si>
  <si>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</si>
  <si>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</si>
  <si>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</si>
  <si>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</si>
  <si>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</si>
  <si>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</si>
  <si>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</si>
  <si>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</si>
  <si>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</si>
  <si>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</si>
  <si>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</si>
  <si>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</si>
  <si>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</si>
  <si>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</si>
  <si>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</si>
  <si>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</si>
  <si>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</si>
  <si>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</si>
  <si>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</si>
  <si>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</si>
  <si>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</si>
  <si>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</si>
  <si>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</si>
  <si>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</si>
  <si>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</si>
  <si>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</si>
  <si>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</si>
  <si>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</si>
  <si>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</si>
  <si>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</si>
  <si>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</si>
  <si>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</si>
  <si>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</si>
  <si>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</si>
  <si>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</si>
  <si>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</si>
  <si>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</si>
  <si>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</si>
  <si>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</si>
  <si>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</si>
  <si>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</si>
  <si>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</si>
  <si>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</si>
  <si>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</si>
  <si>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</si>
  <si>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</si>
  <si>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</si>
  <si>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</si>
  <si>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</si>
  <si>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</si>
  <si>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</si>
  <si>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</si>
  <si>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</si>
  <si>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</si>
  <si>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</si>
  <si>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</si>
  <si>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</si>
  <si>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</si>
  <si>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</si>
  <si>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</si>
  <si>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</si>
  <si>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</si>
  <si>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</si>
  <si>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</si>
  <si>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</si>
  <si>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</si>
  <si>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</si>
  <si>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</si>
  <si>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</si>
  <si>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</si>
  <si>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</si>
  <si>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</si>
  <si>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</si>
  <si>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</si>
  <si>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</si>
  <si>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</si>
  <si>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</si>
  <si>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</si>
  <si>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</si>
  <si>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</si>
  <si>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</si>
  <si>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</si>
  <si>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</si>
  <si>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</si>
  <si>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</si>
  <si>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</si>
  <si>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</si>
  <si>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</si>
  <si>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</si>
  <si>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</si>
  <si>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</si>
  <si>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</si>
  <si>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</si>
  <si>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</si>
  <si>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</si>
  <si>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</si>
  <si>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</si>
  <si>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</si>
  <si>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</si>
  <si>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</si>
  <si>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</si>
  <si>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</si>
  <si>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</si>
  <si>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</si>
  <si>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</si>
  <si>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</si>
  <si>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</si>
  <si>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</si>
  <si>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</si>
  <si>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</si>
  <si>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</si>
  <si>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</si>
  <si>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</si>
  <si>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</si>
  <si>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</si>
  <si>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</si>
  <si>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</si>
  <si>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</si>
  <si>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</si>
  <si>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</si>
  <si>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</si>
  <si>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</si>
  <si>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</si>
  <si>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</si>
  <si>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</si>
  <si>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</si>
  <si>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</si>
  <si>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</si>
  <si>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</si>
  <si>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</si>
  <si>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</si>
  <si>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</si>
  <si>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</si>
  <si>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</si>
  <si>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</si>
  <si>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</si>
  <si>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</si>
  <si>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</si>
  <si>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</si>
  <si>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</si>
  <si>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</si>
  <si>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</si>
  <si>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</si>
  <si>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</si>
  <si>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</si>
  <si>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</si>
  <si>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</si>
  <si>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</si>
  <si>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</si>
  <si>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</si>
  <si>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</si>
  <si>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</si>
  <si>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</si>
  <si>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</si>
  <si>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</si>
  <si>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</si>
  <si>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</si>
  <si>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</si>
  <si>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</si>
  <si>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</si>
  <si>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</si>
  <si>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</si>
  <si>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</si>
  <si>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</si>
  <si>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</si>
  <si>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</si>
  <si>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</si>
  <si>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</si>
  <si>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</si>
  <si>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</si>
  <si>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</si>
  <si>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</si>
  <si>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</si>
  <si>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</si>
  <si>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</si>
  <si>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</si>
  <si>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</si>
  <si>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</si>
  <si>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</si>
  <si>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</si>
  <si>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</si>
  <si>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</si>
  <si>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</si>
  <si>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</si>
  <si>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</si>
  <si>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</si>
  <si>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</si>
  <si>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</si>
  <si>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</si>
  <si>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</si>
  <si>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</si>
  <si>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</si>
  <si>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</si>
  <si>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</si>
  <si>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</si>
  <si>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</si>
  <si>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</si>
  <si>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</si>
  <si>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</si>
  <si>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</si>
  <si>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</si>
  <si>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</si>
  <si>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</si>
  <si>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</si>
  <si>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</si>
  <si>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</si>
  <si>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</si>
  <si>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</si>
  <si>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</si>
  <si>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</si>
  <si>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</si>
  <si>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</si>
  <si>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</si>
  <si>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</si>
  <si>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</si>
  <si>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</si>
  <si>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</si>
  <si>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</si>
  <si>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</si>
  <si>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</si>
  <si>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</si>
  <si>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</si>
  <si>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</si>
  <si>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</si>
  <si>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</si>
  <si>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</si>
  <si>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</si>
  <si>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</si>
  <si>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</si>
  <si>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</si>
  <si>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</si>
  <si>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</si>
  <si>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</si>
  <si>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</si>
  <si>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</si>
  <si>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</si>
  <si>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</si>
  <si>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</si>
  <si>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</si>
  <si>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</si>
  <si>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</si>
  <si>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</si>
  <si>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</si>
  <si>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</si>
  <si>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</si>
  <si>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</si>
  <si>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</si>
  <si>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</si>
  <si>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</si>
  <si>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</si>
  <si>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</si>
  <si>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</si>
  <si>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</si>
  <si>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</si>
  <si>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</si>
  <si>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</si>
  <si>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</si>
  <si>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</si>
  <si>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</si>
  <si>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</si>
  <si>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</si>
  <si>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</si>
  <si>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</si>
  <si>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</si>
  <si>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</si>
  <si>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</si>
  <si>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</si>
  <si>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</si>
  <si>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</si>
  <si>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</si>
  <si>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</si>
  <si>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</si>
  <si>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</si>
  <si>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</si>
  <si>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</si>
  <si>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</si>
  <si>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</si>
  <si>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</si>
  <si>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</si>
  <si>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</si>
  <si>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</si>
  <si>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</si>
  <si>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</si>
  <si>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</si>
  <si>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</si>
  <si>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</si>
  <si>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</si>
  <si>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</si>
  <si>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</si>
  <si>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</si>
  <si>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</si>
  <si>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</si>
  <si>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</si>
  <si>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</si>
  <si>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</si>
  <si>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</si>
  <si>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</si>
  <si>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</si>
  <si>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</si>
  <si>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</si>
  <si>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</si>
  <si>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</si>
  <si>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</si>
  <si>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</si>
  <si>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</si>
  <si>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</si>
  <si>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</si>
  <si>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</si>
  <si>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</si>
  <si>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</si>
  <si>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</si>
  <si>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</si>
  <si>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</si>
  <si>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</si>
  <si>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</si>
  <si>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</si>
  <si>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</si>
  <si>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</si>
  <si>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</si>
  <si>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</si>
  <si>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</si>
  <si>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</si>
  <si>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</si>
  <si>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</si>
  <si>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</si>
  <si>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</si>
  <si>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</si>
  <si>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</si>
  <si>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</si>
  <si>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</si>
  <si>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</si>
  <si>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</si>
  <si>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</si>
  <si>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</si>
  <si>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</si>
  <si>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</si>
  <si>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</si>
  <si>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</si>
  <si>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</si>
  <si>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</si>
  <si>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</si>
  <si>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</si>
  <si>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</si>
  <si>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</si>
  <si>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</si>
  <si>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</si>
  <si>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</si>
  <si>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</si>
  <si>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</si>
  <si>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</si>
  <si>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</si>
  <si>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</si>
  <si>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</si>
  <si>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</si>
  <si>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</si>
  <si>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</si>
  <si>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</si>
  <si>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</si>
  <si>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</si>
  <si>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</si>
  <si>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</si>
  <si>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</si>
  <si>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</si>
  <si>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</si>
  <si>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</si>
  <si>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</si>
  <si>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</si>
  <si>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</si>
  <si>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</si>
  <si>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</si>
  <si>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</si>
  <si>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</si>
  <si>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</si>
  <si>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</si>
  <si>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</si>
  <si>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</si>
  <si>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</si>
  <si>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</si>
  <si>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</si>
  <si>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</si>
  <si>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</si>
  <si>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</si>
  <si>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</si>
  <si>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</si>
  <si>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</si>
  <si>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</si>
  <si>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</si>
  <si>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</si>
  <si>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</si>
  <si>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</si>
  <si>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</si>
  <si>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</si>
  <si>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</si>
  <si>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</si>
  <si>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</si>
  <si>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</si>
  <si>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</si>
  <si>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</si>
  <si>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</si>
  <si>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</si>
  <si>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</si>
  <si>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</si>
  <si>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</si>
  <si>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</si>
  <si>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</si>
  <si>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</si>
  <si>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</si>
  <si>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</si>
  <si>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</si>
  <si>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</si>
  <si>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</si>
  <si>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</si>
  <si>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</si>
  <si>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</si>
  <si>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</si>
  <si>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</si>
  <si>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</si>
  <si>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</si>
  <si>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</si>
  <si>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</si>
  <si>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</si>
  <si>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</si>
  <si>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</si>
  <si>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</si>
  <si>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</si>
  <si>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</si>
  <si>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</si>
  <si>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</si>
  <si>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</si>
  <si>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</si>
  <si>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</si>
  <si>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</si>
  <si>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</si>
  <si>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</si>
  <si>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</si>
  <si>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</si>
  <si>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</si>
  <si>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</si>
  <si>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</si>
  <si>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</si>
  <si>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</si>
  <si>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</si>
  <si>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</si>
  <si>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</si>
  <si>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</si>
  <si>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</si>
  <si>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</si>
  <si>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</si>
  <si>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</si>
  <si>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</si>
  <si>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</si>
  <si>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</si>
  <si>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</si>
  <si>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</si>
  <si>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</si>
  <si>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</si>
  <si>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</si>
  <si>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</si>
  <si>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</si>
  <si>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</si>
  <si>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</si>
  <si>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</si>
  <si>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</si>
  <si>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</si>
  <si>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</si>
  <si>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</si>
  <si>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</si>
  <si>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</si>
  <si>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</si>
  <si>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</si>
  <si>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</si>
  <si>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</si>
  <si>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</si>
  <si>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</si>
  <si>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</si>
  <si>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</si>
  <si>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</si>
  <si>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</si>
  <si>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</si>
  <si>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</si>
  <si>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</si>
  <si>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</si>
  <si>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</si>
  <si>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</si>
  <si>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</si>
  <si>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</si>
  <si>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</si>
  <si>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</si>
  <si>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</si>
  <si>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</si>
  <si>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</si>
  <si>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</si>
  <si>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</si>
  <si>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</si>
  <si>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</si>
  <si>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</si>
  <si>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</si>
  <si>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</si>
  <si>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</si>
  <si>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</si>
  <si>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</si>
  <si>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</si>
  <si>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</si>
  <si>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</si>
  <si>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</si>
  <si>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</si>
  <si>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</si>
  <si>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</si>
  <si>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</si>
  <si>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</si>
  <si>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</si>
  <si>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</si>
  <si>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</si>
  <si>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</si>
  <si>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</si>
  <si>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</si>
  <si>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</si>
  <si>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</si>
  <si>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</si>
  <si>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</si>
  <si>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</si>
  <si>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</si>
  <si>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</si>
  <si>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</si>
  <si>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</si>
  <si>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</si>
  <si>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</si>
  <si>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</si>
  <si>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</si>
  <si>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</si>
  <si>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</si>
  <si>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</si>
  <si>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</si>
  <si>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</si>
  <si>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</si>
  <si>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</si>
  <si>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</si>
  <si>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</si>
  <si>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</si>
  <si>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</si>
  <si>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</si>
  <si>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</si>
  <si>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</si>
  <si>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</si>
  <si>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</si>
  <si>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</si>
  <si>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</si>
  <si>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</si>
  <si>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</si>
  <si>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</si>
  <si>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</si>
  <si>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</si>
  <si>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</si>
  <si>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</si>
  <si>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</si>
  <si>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</si>
  <si>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</si>
  <si>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</si>
  <si>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</si>
  <si>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</si>
  <si>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</si>
  <si>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</si>
  <si>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</si>
  <si>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</si>
  <si>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</si>
  <si>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</si>
  <si>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</si>
  <si>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</si>
  <si>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</si>
  <si>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</si>
  <si>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</si>
  <si>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</si>
  <si>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</si>
  <si>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</si>
  <si>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</si>
  <si>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</si>
  <si>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</si>
  <si>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</si>
  <si>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</si>
  <si>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</si>
  <si>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</si>
  <si>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</si>
  <si>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</si>
  <si>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</si>
  <si>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</si>
  <si>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</si>
  <si>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</si>
  <si>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</si>
  <si>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</si>
  <si>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</si>
  <si>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</si>
  <si>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</si>
  <si>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</si>
  <si>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</si>
  <si>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</si>
  <si>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</si>
  <si>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</si>
  <si>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</si>
  <si>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</si>
  <si>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</si>
  <si>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</si>
  <si>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</si>
  <si>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</si>
  <si>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</si>
  <si>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</si>
  <si>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</si>
  <si>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</si>
  <si>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</si>
  <si>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</si>
  <si>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</si>
  <si>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</si>
  <si>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</si>
  <si>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</si>
  <si>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</si>
  <si>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</si>
  <si>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</si>
  <si>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</si>
  <si>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</si>
  <si>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</si>
  <si>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</si>
  <si>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</si>
  <si>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</si>
  <si>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</si>
  <si>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</si>
  <si>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</si>
  <si>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</si>
  <si>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</si>
  <si>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</si>
  <si>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</si>
  <si>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</si>
  <si>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</si>
  <si>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</si>
  <si>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</si>
  <si>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</si>
  <si>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</si>
  <si>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</si>
  <si>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</si>
  <si>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</si>
  <si>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</si>
  <si>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</si>
  <si>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</si>
  <si>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</si>
  <si>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</si>
  <si>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</si>
  <si>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</si>
  <si>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</si>
  <si>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</si>
  <si>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</si>
  <si>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</si>
  <si>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</si>
  <si>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</si>
  <si>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</si>
  <si>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</si>
  <si>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</si>
  <si>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</si>
  <si>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</si>
  <si>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</si>
  <si>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</si>
  <si>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</si>
  <si>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</si>
  <si>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</si>
  <si>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</si>
  <si>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</si>
  <si>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</si>
  <si>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</si>
  <si>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</si>
  <si>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</si>
  <si>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</si>
  <si>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</si>
  <si>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</si>
  <si>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</si>
  <si>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</si>
  <si>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</si>
  <si>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</si>
  <si>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</si>
  <si>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</si>
  <si>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</si>
  <si>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</si>
  <si>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</si>
  <si>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</si>
  <si>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</si>
  <si>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</si>
  <si>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</si>
  <si>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</si>
  <si>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</si>
  <si>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</si>
  <si>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</si>
  <si>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</si>
  <si>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</si>
  <si>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</si>
  <si>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</si>
  <si>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</si>
  <si>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</si>
  <si>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</si>
  <si>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</si>
  <si>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</si>
  <si>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</si>
  <si>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</si>
  <si>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</si>
  <si>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</si>
  <si>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</si>
  <si>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</si>
  <si>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</si>
  <si>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</si>
  <si>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</si>
  <si>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</si>
  <si>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</si>
  <si>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</si>
  <si>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</si>
  <si>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</si>
  <si>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</si>
  <si>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</si>
  <si>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</si>
  <si>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</si>
  <si>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</si>
  <si>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</si>
  <si>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</si>
  <si>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</si>
  <si>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</si>
  <si>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</si>
  <si>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</si>
  <si>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</si>
  <si>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</si>
  <si>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</si>
  <si>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</si>
  <si>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</si>
  <si>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</si>
  <si>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</si>
  <si>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</si>
  <si>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</si>
  <si>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</si>
  <si>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</si>
  <si>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</si>
  <si>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</si>
  <si>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</si>
  <si>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</si>
  <si>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</si>
  <si>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</si>
  <si>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</si>
  <si>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</si>
  <si>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</si>
  <si>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</si>
  <si>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</si>
  <si>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</si>
  <si>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</si>
  <si>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</si>
  <si>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</si>
  <si>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</si>
  <si>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</si>
  <si>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</si>
  <si>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</si>
  <si>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</si>
  <si>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</si>
  <si>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</si>
  <si>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</si>
  <si>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</si>
  <si>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</si>
  <si>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</si>
  <si>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</si>
  <si>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</si>
  <si>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</si>
  <si>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</si>
  <si>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</si>
  <si>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</si>
  <si>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</si>
  <si>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</si>
  <si>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</si>
  <si>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</si>
  <si>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</si>
  <si>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</si>
  <si>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</si>
  <si>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</si>
  <si>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</si>
  <si>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</si>
  <si>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</si>
  <si>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</si>
  <si>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</si>
  <si>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</si>
  <si>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</si>
  <si>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</si>
  <si>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</si>
  <si>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</si>
  <si>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</si>
  <si>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</si>
  <si>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</si>
  <si>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</si>
  <si>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</si>
  <si>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</si>
  <si>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</si>
  <si>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</si>
  <si>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</si>
  <si>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</si>
  <si>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</si>
  <si>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</si>
  <si>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</si>
  <si>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</si>
  <si>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</si>
  <si>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</si>
  <si>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</si>
  <si>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</si>
  <si>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</si>
  <si>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</si>
  <si>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</si>
  <si>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</si>
  <si>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</si>
  <si>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</si>
  <si>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</si>
  <si>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</si>
  <si>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</si>
  <si>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</si>
  <si>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</si>
  <si>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</si>
  <si>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</si>
  <si>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</si>
  <si>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</si>
  <si>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</si>
  <si>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</si>
  <si>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</si>
  <si>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</si>
  <si>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</si>
  <si>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</si>
  <si>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</si>
  <si>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</si>
  <si>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</si>
  <si>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</si>
  <si>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</si>
  <si>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</si>
  <si>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</si>
  <si>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</si>
  <si>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</si>
  <si>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</si>
  <si>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</si>
  <si>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</si>
  <si>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</si>
  <si>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</si>
  <si>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</si>
  <si>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</si>
  <si>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</si>
  <si>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</si>
  <si>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</si>
  <si>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</si>
  <si>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</si>
  <si>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</si>
  <si>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</si>
  <si>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</si>
  <si>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</si>
  <si>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</si>
  <si>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</si>
  <si>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</si>
  <si>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</si>
  <si>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</si>
  <si>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</si>
  <si>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</si>
  <si>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</si>
  <si>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</si>
  <si>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</si>
  <si>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</si>
  <si>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</si>
  <si>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</si>
  <si>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</si>
  <si>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</si>
  <si>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</si>
  <si>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</si>
  <si>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</si>
  <si>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</si>
  <si>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</si>
  <si>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</si>
  <si>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</si>
  <si>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</si>
  <si>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</si>
  <si>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</si>
  <si>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</si>
  <si>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</si>
  <si>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</si>
  <si>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</si>
  <si>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</si>
  <si>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</si>
  <si>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</si>
  <si>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</si>
  <si>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</si>
  <si>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</si>
  <si>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</si>
  <si>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</si>
  <si>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</si>
  <si>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</si>
  <si>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</si>
  <si>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</si>
  <si>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</si>
  <si>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</si>
  <si>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</si>
  <si>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</si>
  <si>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</si>
  <si>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</si>
  <si>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</si>
  <si>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</si>
  <si>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</si>
  <si>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</si>
  <si>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</si>
  <si>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</si>
  <si>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</si>
  <si>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</si>
  <si>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</si>
  <si>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</si>
  <si>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</si>
  <si>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</si>
  <si>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</si>
  <si>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</si>
  <si>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</si>
  <si>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</si>
  <si>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</si>
  <si>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</si>
  <si>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</si>
  <si>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</si>
  <si>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</si>
  <si>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</si>
  <si>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</si>
  <si>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</si>
  <si>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</si>
  <si>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</si>
  <si>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</si>
  <si>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</si>
  <si>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</si>
  <si>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</si>
  <si>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</si>
  <si>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</si>
  <si>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</si>
  <si>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</si>
  <si>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</si>
  <si>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</si>
  <si>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</si>
  <si>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</si>
  <si>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</si>
  <si>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</si>
  <si>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</si>
  <si>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</si>
  <si>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</si>
  <si>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</si>
  <si>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</si>
  <si>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</si>
  <si>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</si>
  <si>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</si>
  <si>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</si>
  <si>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</si>
  <si>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</si>
  <si>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</si>
  <si>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</si>
  <si>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</si>
  <si>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</si>
  <si>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</si>
  <si>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</si>
  <si>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</si>
  <si>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</si>
  <si>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</si>
  <si>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</si>
  <si>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</si>
  <si>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</si>
  <si>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</si>
  <si>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</si>
  <si>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</si>
  <si>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</si>
  <si>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</si>
  <si>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</si>
  <si>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</si>
  <si>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</si>
  <si>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</si>
  <si>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</si>
  <si>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</si>
  <si>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</si>
  <si>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</si>
  <si>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</si>
  <si>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</si>
  <si>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</si>
  <si>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</si>
  <si>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</si>
  <si>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</si>
  <si>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</si>
  <si>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</si>
  <si>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</si>
  <si>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</si>
  <si>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</si>
  <si>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</si>
  <si>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</si>
  <si>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</si>
  <si>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</si>
  <si>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</si>
  <si>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</si>
  <si>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</si>
  <si>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</si>
  <si>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</si>
  <si>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</si>
  <si>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</si>
  <si>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</si>
  <si>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</si>
  <si>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</si>
  <si>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</si>
  <si>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</si>
  <si>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</si>
  <si>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</si>
  <si>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</si>
  <si>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</si>
  <si>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</si>
  <si>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</si>
  <si>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</si>
  <si>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</si>
  <si>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</si>
  <si>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</si>
  <si>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</si>
  <si>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</si>
  <si>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</si>
  <si>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</si>
  <si>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</si>
  <si>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</si>
  <si>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</si>
  <si>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</si>
  <si>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</si>
  <si>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</si>
  <si>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</si>
  <si>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</si>
  <si>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</si>
  <si>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</si>
  <si>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</si>
  <si>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</si>
  <si>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</si>
  <si>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</si>
  <si>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</si>
  <si>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</si>
  <si>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</si>
  <si>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</si>
  <si>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</si>
  <si>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</si>
  <si>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</si>
  <si>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</si>
  <si>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</si>
  <si>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</si>
  <si>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</si>
  <si>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</si>
  <si>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</si>
  <si>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</si>
  <si>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</si>
  <si>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</si>
  <si>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</si>
  <si>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</si>
  <si>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</si>
  <si>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</si>
  <si>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</si>
  <si>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</si>
  <si>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</si>
  <si>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</si>
  <si>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</si>
  <si>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</si>
  <si>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</si>
  <si>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</si>
  <si>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</si>
  <si>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</si>
  <si>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</si>
  <si>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</si>
  <si>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</si>
  <si>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</si>
  <si>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</si>
  <si>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</si>
  <si>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</si>
  <si>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</si>
  <si>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</si>
  <si>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</si>
  <si>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</si>
  <si>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</si>
  <si>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</si>
  <si>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</si>
  <si>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</si>
  <si>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</si>
  <si>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</si>
  <si>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</si>
  <si>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</si>
  <si>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</si>
  <si>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</si>
  <si>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</si>
  <si>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</si>
  <si>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</si>
  <si>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</si>
  <si>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</si>
  <si>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</si>
  <si>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</si>
  <si>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</si>
  <si>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</si>
  <si>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</si>
  <si>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</si>
  <si>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</si>
  <si>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</si>
  <si>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</si>
  <si>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</si>
  <si>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</si>
  <si>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</si>
  <si>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</si>
  <si>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</si>
  <si>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</si>
  <si>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</si>
  <si>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</si>
  <si>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</si>
  <si>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</si>
  <si>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</si>
  <si>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</si>
  <si>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</si>
  <si>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</si>
  <si>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</si>
  <si>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</si>
  <si>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</si>
  <si>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</si>
  <si>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</si>
  <si>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</si>
  <si>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</si>
  <si>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</si>
  <si>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</si>
  <si>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</si>
  <si>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</si>
  <si>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</si>
  <si>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</si>
  <si>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</si>
  <si>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</si>
  <si>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</si>
  <si>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</si>
  <si>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</si>
  <si>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</si>
  <si>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</si>
  <si>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</si>
  <si>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</si>
  <si>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</si>
  <si>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</si>
  <si>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</si>
  <si>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</si>
  <si>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</si>
  <si>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</si>
  <si>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</si>
  <si>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</si>
  <si>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</si>
  <si>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</si>
  <si>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</si>
  <si>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</si>
  <si>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</si>
  <si>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</si>
  <si>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</si>
  <si>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</si>
  <si>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</si>
  <si>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</si>
  <si>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</si>
  <si>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</si>
  <si>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</si>
  <si>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</si>
  <si>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</si>
  <si>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</si>
  <si>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</si>
  <si>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</si>
  <si>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</si>
  <si>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</si>
  <si>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</si>
  <si>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</si>
  <si>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</si>
  <si>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</si>
  <si>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</si>
  <si>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</si>
  <si>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</si>
  <si>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</si>
  <si>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</si>
  <si>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</si>
  <si>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</si>
  <si>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</si>
  <si>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</si>
  <si>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</si>
  <si>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</si>
  <si>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</si>
  <si>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</si>
  <si>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</si>
  <si>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</si>
  <si>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</si>
  <si>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</si>
  <si>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</si>
  <si>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</si>
  <si>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</si>
  <si>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</si>
  <si>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</si>
  <si>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</si>
  <si>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</si>
  <si>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</si>
  <si>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</si>
  <si>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</si>
  <si>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</si>
  <si>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</si>
  <si>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</si>
  <si>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</si>
  <si>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</si>
  <si>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</si>
  <si>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</si>
  <si>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</si>
  <si>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</si>
  <si>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</si>
  <si>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</si>
  <si>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</si>
  <si>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</si>
  <si>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</si>
  <si>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</si>
  <si>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</si>
  <si>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</si>
  <si>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</si>
  <si>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</si>
  <si>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</si>
  <si>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</si>
  <si>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</si>
  <si>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</si>
  <si>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</si>
  <si>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</si>
  <si>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</si>
  <si>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</si>
  <si>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</si>
  <si>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</si>
  <si>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</si>
  <si>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</si>
  <si>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</si>
  <si>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</si>
  <si>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</si>
  <si>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</si>
  <si>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</si>
  <si>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</si>
  <si>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</si>
  <si>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</si>
  <si>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</si>
  <si>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</si>
  <si>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</si>
  <si>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</si>
  <si>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</si>
  <si>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</si>
  <si>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</si>
  <si>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</si>
  <si>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</si>
  <si>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</si>
  <si>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</si>
  <si>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</si>
  <si>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</si>
  <si>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</si>
  <si>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</si>
  <si>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</si>
  <si>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</si>
  <si>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</si>
  <si>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</si>
  <si>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</si>
  <si>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</si>
  <si>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</si>
  <si>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</si>
  <si>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</si>
  <si>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</si>
  <si>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</si>
  <si>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</si>
  <si>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</si>
  <si>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</si>
  <si>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</si>
  <si>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</si>
  <si>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</si>
  <si>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</si>
  <si>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</si>
  <si>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</si>
  <si>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</si>
  <si>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</si>
  <si>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</si>
  <si>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</si>
  <si>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</si>
  <si>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</si>
  <si>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</si>
  <si>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</si>
  <si>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</si>
  <si>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</si>
  <si>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</si>
  <si>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</si>
  <si>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</si>
  <si>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</si>
  <si>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</si>
  <si>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</si>
  <si>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</si>
  <si>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</si>
  <si>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</si>
  <si>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</si>
  <si>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</si>
  <si>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</si>
  <si>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</si>
  <si>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</si>
  <si>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</si>
  <si>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</si>
  <si>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</si>
  <si>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</si>
  <si>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</si>
  <si>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</si>
  <si>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</si>
  <si>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</si>
  <si>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</si>
  <si>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</si>
  <si>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</si>
  <si>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</si>
  <si>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</si>
  <si>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</si>
  <si>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</si>
  <si>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</si>
  <si>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</si>
  <si>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</si>
  <si>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</si>
  <si>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</si>
  <si>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</si>
  <si>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</si>
  <si>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</si>
  <si>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</si>
  <si>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</si>
  <si>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</si>
  <si>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</si>
  <si>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</si>
  <si>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</si>
  <si>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</si>
  <si>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</si>
  <si>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</si>
  <si>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</si>
  <si>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</si>
  <si>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</si>
  <si>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</si>
  <si>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</si>
  <si>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</si>
  <si>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</si>
  <si>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</si>
  <si>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</si>
  <si>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</si>
  <si>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</si>
  <si>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</si>
  <si>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</si>
  <si>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</si>
  <si>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</si>
  <si>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</si>
  <si>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</si>
  <si>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</si>
  <si>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</si>
  <si>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</si>
  <si>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</si>
  <si>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</si>
  <si>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</si>
  <si>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</si>
  <si>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</si>
  <si>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</si>
  <si>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</si>
  <si>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</si>
  <si>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</si>
  <si>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</si>
  <si>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</si>
  <si>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</si>
  <si>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</si>
  <si>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</si>
  <si>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</si>
  <si>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</si>
  <si>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</si>
  <si>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</si>
  <si>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</si>
  <si>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</si>
  <si>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</si>
  <si>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</si>
  <si>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</si>
  <si>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</si>
  <si>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</si>
  <si>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</si>
  <si>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</si>
  <si>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</si>
  <si>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</si>
  <si>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</si>
  <si>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</si>
  <si>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</si>
  <si>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</si>
  <si>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</si>
  <si>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</si>
  <si>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</si>
  <si>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</si>
  <si>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</si>
  <si>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</si>
  <si>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</si>
  <si>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</si>
  <si>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</si>
  <si>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</si>
  <si>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</si>
  <si>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</si>
  <si>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</si>
  <si>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</si>
  <si>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</si>
  <si>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</si>
  <si>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</si>
  <si>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</si>
  <si>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</si>
  <si>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</si>
  <si>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</si>
  <si>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</si>
  <si>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</si>
  <si>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</si>
  <si>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</si>
  <si>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</si>
  <si>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</si>
  <si>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</si>
  <si>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</si>
  <si>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</si>
  <si>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</si>
  <si>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</si>
  <si>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</si>
  <si>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</si>
  <si>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</si>
  <si>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</si>
  <si>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</si>
  <si>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</si>
  <si>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</si>
  <si>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</si>
  <si>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</si>
  <si>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</si>
  <si>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</si>
  <si>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</si>
  <si>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</si>
  <si>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</si>
  <si>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</si>
  <si>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</si>
  <si>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</si>
  <si>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</si>
  <si>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</si>
  <si>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</si>
  <si>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</si>
  <si>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</si>
  <si>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</si>
  <si>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</si>
  <si>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</si>
  <si>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</si>
  <si>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</si>
  <si>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</si>
  <si>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</si>
  <si>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</si>
  <si>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</si>
  <si>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</si>
  <si>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</si>
  <si>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</si>
  <si>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</si>
  <si>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</si>
  <si>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</si>
  <si>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</si>
  <si>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</si>
  <si>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</si>
  <si>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</si>
  <si>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</si>
  <si>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</si>
  <si>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</si>
  <si>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</si>
  <si>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</si>
  <si>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</si>
  <si>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</si>
  <si>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</si>
  <si>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</si>
  <si>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</si>
  <si>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</si>
  <si>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</si>
  <si>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</si>
  <si>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</si>
  <si>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</si>
  <si>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</si>
  <si>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</si>
  <si>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</si>
  <si>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</si>
  <si>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</si>
  <si>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</si>
  <si>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</si>
  <si>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</si>
  <si>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</si>
  <si>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</si>
  <si>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</si>
  <si>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</si>
  <si>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</si>
  <si>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</si>
  <si>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</si>
  <si>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</si>
  <si>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</si>
  <si>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</si>
  <si>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</si>
  <si>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</si>
  <si>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</si>
  <si>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</si>
  <si>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</si>
  <si>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</si>
  <si>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</si>
  <si>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</si>
  <si>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</si>
  <si>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</si>
  <si>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</si>
  <si>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</si>
  <si>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</si>
  <si>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</si>
  <si>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</si>
  <si>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</si>
  <si>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</si>
  <si>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</si>
  <si>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</si>
  <si>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</si>
  <si>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</si>
  <si>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</si>
  <si>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</si>
  <si>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</si>
  <si>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</si>
  <si>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</si>
  <si>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</si>
  <si>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</si>
  <si>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</si>
  <si>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</si>
  <si>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</si>
  <si>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</si>
  <si>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</si>
  <si>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</si>
  <si>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</si>
  <si>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</si>
  <si>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</si>
  <si>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</si>
  <si>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</si>
  <si>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</si>
  <si>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</si>
  <si>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</si>
  <si>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</si>
  <si>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</si>
  <si>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</si>
  <si>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</si>
  <si>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</si>
  <si>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</si>
  <si>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</si>
  <si>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</si>
  <si>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</si>
  <si>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</si>
  <si>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</si>
  <si>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</si>
  <si>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</si>
  <si>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</si>
  <si>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</si>
  <si>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</si>
  <si>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</si>
  <si>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</si>
  <si>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</si>
  <si>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</si>
  <si>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</si>
  <si>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</si>
  <si>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</si>
  <si>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</si>
  <si>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</si>
  <si>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</si>
  <si>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</si>
  <si>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</si>
  <si>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</si>
  <si>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</si>
  <si>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</si>
  <si>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</si>
  <si>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</si>
  <si>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</si>
  <si>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</si>
  <si>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</si>
  <si>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</si>
  <si>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</si>
  <si>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</si>
  <si>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</si>
  <si>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</si>
  <si>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</si>
  <si>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</si>
  <si>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</si>
  <si>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</si>
  <si>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</si>
  <si>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</si>
  <si>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</si>
  <si>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</si>
  <si>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</si>
  <si>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</si>
  <si>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</si>
  <si>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</si>
  <si>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</si>
  <si>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</si>
  <si>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</si>
  <si>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</si>
  <si>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</si>
  <si>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</si>
  <si>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</si>
  <si>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</si>
  <si>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</si>
  <si>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</si>
  <si>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</si>
  <si>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</si>
  <si>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</si>
  <si>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</si>
  <si>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</si>
  <si>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</si>
  <si>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</si>
  <si>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</si>
  <si>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</si>
  <si>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</si>
  <si>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</si>
  <si>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</si>
  <si>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</si>
  <si>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</si>
  <si>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</si>
  <si>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</si>
  <si>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</si>
  <si>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</si>
  <si>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</si>
  <si>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</si>
  <si>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</si>
  <si>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</si>
  <si>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</si>
  <si>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</si>
  <si>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</si>
  <si>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</si>
  <si>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</si>
  <si>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</si>
  <si>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</si>
  <si>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</si>
  <si>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</si>
  <si>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</si>
  <si>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</si>
  <si>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</si>
  <si>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</si>
  <si>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</si>
  <si>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</si>
  <si>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</si>
  <si>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</si>
  <si>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</si>
  <si>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</si>
  <si>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</si>
  <si>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</si>
  <si>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</si>
  <si>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</si>
  <si>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</si>
  <si>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</si>
  <si>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</si>
  <si>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</si>
  <si>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</si>
  <si>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</si>
  <si>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</si>
  <si>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</si>
  <si>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</si>
  <si>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</si>
  <si>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</si>
  <si>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</si>
  <si>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</si>
  <si>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</si>
  <si>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</si>
  <si>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</si>
  <si>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</si>
  <si>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</si>
  <si>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</si>
  <si>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</si>
  <si>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</si>
  <si>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</si>
  <si>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</si>
  <si>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</si>
  <si>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</si>
  <si>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</si>
  <si>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</si>
  <si>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</si>
  <si>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</si>
  <si>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</si>
  <si>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</si>
  <si>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</si>
  <si>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</si>
  <si>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</si>
  <si>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</si>
  <si>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</si>
  <si>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</si>
  <si>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</si>
  <si>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</si>
  <si>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</si>
  <si>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</si>
  <si>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</si>
  <si>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</si>
  <si>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</si>
  <si>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</si>
  <si>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</si>
  <si>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</si>
  <si>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</si>
  <si>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</si>
  <si>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</si>
  <si>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</si>
  <si>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</si>
  <si>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</si>
  <si>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</si>
  <si>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</si>
  <si>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</si>
  <si>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</si>
  <si>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</si>
  <si>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</si>
  <si>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</si>
  <si>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</si>
  <si>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</si>
  <si>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</si>
  <si>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</si>
  <si>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</si>
  <si>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</si>
  <si>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</si>
  <si>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</si>
  <si>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</si>
  <si>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</si>
  <si>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</si>
  <si>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</si>
  <si>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</si>
  <si>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</si>
  <si>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</si>
  <si>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</si>
  <si>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</si>
  <si>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</si>
  <si>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</si>
  <si>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</si>
  <si>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</si>
  <si>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</si>
  <si>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</si>
  <si>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</si>
  <si>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</si>
  <si>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</si>
  <si>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</si>
  <si>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</si>
  <si>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</si>
  <si>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</si>
  <si>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</si>
  <si>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</si>
  <si>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</si>
  <si>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</si>
  <si>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</si>
  <si>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</si>
  <si>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</si>
  <si>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</si>
  <si>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</si>
  <si>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</si>
  <si>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</si>
  <si>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</si>
  <si>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</si>
  <si>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</si>
  <si>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</si>
  <si>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</si>
  <si>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</si>
  <si>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</si>
  <si>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</si>
  <si>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</si>
  <si>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</si>
  <si>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</si>
  <si>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</si>
  <si>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</si>
  <si>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</si>
  <si>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</si>
  <si>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</si>
  <si>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</si>
  <si>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</si>
  <si>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</si>
  <si>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</si>
  <si>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</si>
  <si>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</si>
  <si>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</si>
  <si>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</si>
  <si>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</si>
  <si>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</si>
  <si>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</si>
  <si>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</si>
  <si>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</si>
  <si>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</si>
  <si>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</si>
  <si>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</si>
  <si>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</si>
  <si>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</si>
  <si>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</si>
  <si>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</si>
  <si>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</si>
  <si>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</si>
  <si>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</si>
  <si>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</si>
  <si>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</si>
  <si>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</si>
  <si>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</si>
  <si>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</si>
  <si>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</si>
  <si>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</si>
  <si>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</si>
  <si>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</si>
  <si>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</si>
  <si>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</si>
  <si>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</si>
  <si>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</si>
  <si>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</si>
  <si>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</si>
  <si>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</si>
  <si>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</si>
  <si>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</si>
  <si>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</si>
  <si>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</si>
  <si>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</si>
  <si>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</si>
  <si>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</si>
  <si>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</si>
  <si>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</si>
  <si>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</si>
  <si>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</si>
  <si>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</si>
  <si>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</si>
  <si>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</si>
  <si>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</si>
  <si>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</si>
  <si>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</si>
  <si>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</si>
  <si>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</si>
  <si>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</si>
  <si>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</si>
  <si>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</si>
  <si>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</si>
  <si>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</si>
  <si>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</si>
  <si>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</si>
  <si>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</si>
  <si>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</si>
  <si>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</si>
  <si>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</si>
  <si>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</si>
  <si>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</si>
  <si>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</si>
  <si>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</si>
  <si>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</si>
  <si>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</si>
  <si>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</si>
  <si>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</si>
  <si>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</si>
  <si>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</si>
  <si>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</si>
  <si>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</si>
  <si>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</si>
  <si>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</si>
  <si>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</si>
  <si>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</si>
  <si>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</si>
  <si>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</si>
  <si>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</si>
  <si>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</si>
  <si>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</si>
  <si>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</si>
  <si>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</si>
  <si>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</si>
  <si>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</si>
  <si>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</si>
  <si>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</si>
  <si>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</si>
  <si>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</si>
  <si>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</si>
  <si>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</si>
  <si>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</si>
  <si>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</si>
  <si>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</si>
  <si>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</si>
  <si>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</si>
  <si>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</si>
  <si>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</si>
  <si>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</si>
  <si>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</si>
  <si>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</si>
  <si>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</si>
  <si>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</si>
  <si>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</si>
  <si>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</si>
  <si>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</si>
  <si>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</si>
  <si>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</si>
  <si>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</si>
  <si>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</si>
  <si>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</si>
  <si>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</si>
  <si>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</si>
  <si>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</si>
  <si>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</si>
  <si>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</si>
  <si>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</si>
  <si>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</si>
  <si>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</si>
  <si>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</si>
  <si>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</si>
  <si>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</si>
  <si>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</si>
  <si>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</si>
  <si>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</si>
  <si>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</si>
  <si>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</si>
  <si>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</si>
  <si>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</si>
  <si>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</si>
  <si>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</si>
  <si>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</si>
  <si>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</si>
  <si>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</si>
  <si>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</si>
  <si>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</si>
  <si>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</si>
  <si>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</si>
  <si>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</si>
  <si>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</si>
  <si>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</si>
  <si>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</si>
  <si>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</si>
  <si>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</si>
  <si>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</si>
  <si>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</si>
  <si>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</si>
  <si>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</si>
  <si>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</si>
  <si>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</si>
  <si>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</si>
  <si>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</si>
  <si>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</si>
  <si>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</si>
  <si>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</si>
  <si>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</si>
  <si>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</si>
  <si>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</si>
  <si>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</si>
  <si>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</si>
  <si>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</si>
  <si>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</si>
  <si>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</si>
  <si>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</si>
  <si>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</si>
  <si>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</si>
  <si>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</si>
  <si>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</si>
  <si>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</si>
  <si>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</si>
  <si>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</si>
  <si>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</si>
  <si>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</si>
  <si>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</si>
  <si>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</si>
  <si>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</si>
  <si>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</si>
  <si>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</si>
  <si>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</si>
  <si>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</si>
  <si>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</si>
  <si>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</si>
  <si>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</si>
  <si>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</si>
  <si>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</si>
  <si>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</si>
  <si>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</si>
  <si>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</si>
  <si>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</si>
  <si>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</si>
  <si>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</si>
  <si>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</si>
  <si>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</si>
  <si>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</si>
  <si>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</si>
  <si>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</si>
  <si>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</si>
  <si>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</si>
  <si>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</si>
  <si>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</si>
  <si>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</si>
  <si>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</si>
  <si>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</si>
  <si>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</si>
  <si>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</si>
  <si>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</si>
  <si>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</si>
  <si>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</si>
  <si>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</si>
  <si>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</si>
  <si>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</si>
  <si>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</si>
  <si>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</si>
  <si>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</si>
  <si>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</si>
  <si>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</si>
  <si>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</si>
  <si>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</si>
  <si>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</si>
  <si>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</si>
  <si>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Flux A/S</t>
  </si>
  <si>
    <t>Declaration includes production site Flux International Ltc.</t>
  </si>
  <si>
    <t>Carl Aage Dahl Winther</t>
  </si>
  <si>
    <t>caw@flux.dk</t>
  </si>
  <si>
    <t>0045 5935 7713</t>
  </si>
  <si>
    <t>QHSE Manager</t>
  </si>
  <si>
    <t>Major Suppliers have responded using CMRT.
Minor suppliers by statement of compliance.</t>
  </si>
  <si>
    <t>Smelters identified for major suppliers using CMRT.
Minor suppliers are requested by procurement specifications and compliance statement.
Policy statements.</t>
  </si>
  <si>
    <t>https://s201.q4cdn.com/793451358/files/doc_downloads/company_policies/Lili-Huang-Conflict-Minerals-Policy.pdf</t>
  </si>
  <si>
    <t>Parts containing tin/gold are requested not to contain tin from covered countries by procurement specification.</t>
  </si>
  <si>
    <t>Major suppliers according to CMRT.
Minor are requested by procurement specifications and compliance statement.
Policy statements.</t>
  </si>
  <si>
    <t>Part of our supplier evaluation.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</si>
</sst>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aw@flux.d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s201.q4cdn.com/793451358/files/doc_downloads/company_policies/Lili-Huang-Conflict-Minerals-Policy.pdf" TargetMode="External"/><Relationship Id="rId4" Type="http://schemas.openxmlformats.org/officeDocument/2006/relationships/hyperlink" Target="mailto:caw@flux.d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1D50470-F8A9-49A6-9721-9AF347E3DC3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EC95E26-29E7-4529-9047-2444ACBBDE0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45163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490</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2480</v>
      </c>
      <c r="E57" s="369"/>
      <c r="F57" s="47"/>
      <c r="G57" s="334" t="s">
        <v>15801</v>
      </c>
      <c r="H57" s="335" t="s">
        <v>15801</v>
      </c>
      <c r="I57" s="335" t="s">
        <v>15801</v>
      </c>
      <c r="J57" s="336" t="s">
        <v>15801</v>
      </c>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2480</v>
      </c>
      <c r="E58" s="369"/>
      <c r="F58" s="47"/>
      <c r="G58" s="334" t="s">
        <v>15801</v>
      </c>
      <c r="H58" s="335" t="s">
        <v>15801</v>
      </c>
      <c r="I58" s="335" t="s">
        <v>15801</v>
      </c>
      <c r="J58" s="336" t="s">
        <v>15801</v>
      </c>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4" t="s">
        <v>15802</v>
      </c>
      <c r="H63" s="335" t="s">
        <v>15802</v>
      </c>
      <c r="I63" s="335" t="s">
        <v>15802</v>
      </c>
      <c r="J63" s="336" t="s">
        <v>15802</v>
      </c>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34" t="s">
        <v>15802</v>
      </c>
      <c r="H64" s="335" t="s">
        <v>15802</v>
      </c>
      <c r="I64" s="335" t="s">
        <v>15802</v>
      </c>
      <c r="J64" s="336" t="s">
        <v>15802</v>
      </c>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15803</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15804</v>
      </c>
      <c r="H81" s="335" t="s">
        <v>15804</v>
      </c>
      <c r="I81" s="335" t="s">
        <v>15804</v>
      </c>
      <c r="J81" s="336" t="s">
        <v>15804</v>
      </c>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34" t="s">
        <v>15805</v>
      </c>
      <c r="H83" s="335" t="s">
        <v>15805</v>
      </c>
      <c r="I83" s="335" t="s">
        <v>15805</v>
      </c>
      <c r="J83" s="336" t="s">
        <v>15805</v>
      </c>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15806</v>
      </c>
      <c r="H85" s="335" t="s">
        <v>15806</v>
      </c>
      <c r="I85" s="335" t="s">
        <v>15806</v>
      </c>
      <c r="J85" s="336" t="s">
        <v>15806</v>
      </c>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8EA8DD0-D6C4-44B5-86E2-4A2BBC23AA78}"/>
    <hyperlink ref="D20" r:id="rId4" xr:uid="{6B9148CA-A949-4E72-A4EA-6E5213686652}"/>
    <hyperlink ref="G77" r:id="rId5" xr:uid="{9F8EE7FF-B884-43CF-94D6-CA8E909E2EA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23" sqref="A2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1405</v>
      </c>
      <c r="B5" s="182" t="str">
        <f ca="1">IF(LEN(A5)=0,"",INDEX('Smelter Look-up'!$A:$A,MATCH($A5,'Smelter Look-up'!$E:$E,0)))</f>
        <v>Tin</v>
      </c>
      <c r="C5" s="186" t="str">
        <f ca="1">IF(LEN(A5)=0,"",INDEX('Smelter Look-up'!$C:$C,MATCH($A5,'Smelter Look-up'!$E:$E,0)))</f>
        <v>Dowa</v>
      </c>
      <c r="D5" s="230"/>
      <c r="E5" s="182" t="str">
        <f ca="1">IF(ISERROR($V5),"",OFFSET('Smelter Look-up'!$D$4,$V5-4,0)&amp;"")</f>
        <v>JAPAN</v>
      </c>
      <c r="F5" s="182" t="str">
        <f ca="1">IF(ISERROR($V5),"",OFFSET('Smelter Look-up'!$E$4,$V5-4,0))</f>
        <v>CID000402</v>
      </c>
      <c r="G5" s="182" t="str">
        <f ca="1">IF(C5=$X$4,IF(ISERROR($V5),"Enter smelter details","RMI"),IF(ISERROR($V5),"",OFFSET('Smelter Look-up'!$F$4,$V5-4,0)))</f>
        <v>RMI</v>
      </c>
      <c r="H5" s="183">
        <f ca="1">IF(ISERROR($V5),"",OFFSET('Smelter Look-up'!$G$4,$V5-4,0))</f>
        <v>0</v>
      </c>
      <c r="I5" s="184" t="str">
        <f ca="1">IF(ISERROR($V5),"",OFFSET('Smelter Look-up'!$H$4,$V5-4,0))</f>
        <v>Kosaka</v>
      </c>
      <c r="J5" s="184" t="str">
        <f ca="1">IF(ISERROR($V5),"",OFFSET('Smelter Look-up'!$I$4,$V5-4,0))</f>
        <v>Akita</v>
      </c>
      <c r="K5" s="224"/>
      <c r="L5" s="224"/>
      <c r="M5" s="224"/>
      <c r="N5" s="224"/>
      <c r="O5" s="224"/>
      <c r="P5" s="185"/>
      <c r="Q5" s="225"/>
      <c r="R5" s="182" t="str">
        <f ca="1">IF(ISERROR($V5),"",OFFSET('Smelter Look-up'!$C$4,$V5-4,0)&amp;"")</f>
        <v>Dowa</v>
      </c>
      <c r="S5" s="181" t="str">
        <f t="shared" ref="S5" ca="1" si="0">IF(B5="","",IF(ISERROR(MATCH($E5,CL,0)),"Unknown",INDIRECT("'C'!$A$"&amp;MATCH($E5,CL,0)+1)))</f>
        <v>JP</v>
      </c>
      <c r="T5" s="181" t="str">
        <f ca="1">IF(B5="","",IF(ISERROR(MATCH($J5,SorP!$B$1:$B$6279,0)),"",INDIRECT("'SorP'!$A$"&amp;MATCH($S5&amp;$J5,SorP!C:C,0))))</f>
        <v>JP-05</v>
      </c>
      <c r="U5" s="201"/>
      <c r="V5" s="226">
        <f ca="1">IF(C5="",NA(),IF(OR(C5="Smelter not listed",C5="Smelter not yet identified"),MATCH($B5&amp;$D5,'Smelter Look-up'!$J:$J,0),MATCH($B5&amp;$C5,'Smelter Look-up'!$J:$J,0)))</f>
        <v>417</v>
      </c>
      <c r="X5" s="227">
        <f t="shared" ref="X5" ca="1" si="1">IF(AND(C5="Smelter not listed",OR(LEN(D5)=0,LEN(E5)=0)),1,0)</f>
        <v>0</v>
      </c>
      <c r="AB5" s="228" t="str">
        <f t="shared" ref="AB5" ca="1" si="2">B5&amp;C5</f>
        <v>TinDowa</v>
      </c>
    </row>
    <row r="6" spans="1:34" s="227" customFormat="1" ht="19.899999999999999" customHeight="1">
      <c r="A6" s="262" t="s">
        <v>766</v>
      </c>
      <c r="B6" s="182" t="str">
        <f ca="1">IF(LEN(A6)=0,"",INDEX('Smelter Look-up'!$A:$A,MATCH($A6,'Smelter Look-up'!$E:$E,0)))</f>
        <v>Tin</v>
      </c>
      <c r="C6" s="186" t="str">
        <f ca="1">IF(LEN(A6)=0,"",INDEX('Smelter Look-up'!$C:$C,MATCH($A6,'Smelter Look-up'!$E:$E,0)))</f>
        <v>Fenix Metals</v>
      </c>
      <c r="D6" s="230"/>
      <c r="E6" s="182" t="str">
        <f ca="1">IF(ISERROR($V6),"",OFFSET('Smelter Look-up'!$D$4,$V6-4,0)&amp;"")</f>
        <v>POLAND</v>
      </c>
      <c r="F6" s="182" t="str">
        <f ca="1">IF(ISERROR($V6),"",OFFSET('Smelter Look-up'!$E$4,$V6-4,0))</f>
        <v>CID000468</v>
      </c>
      <c r="G6" s="182" t="str">
        <f ca="1">IF(C6=$X$4,IF(ISERROR($V6),"Enter smelter details","RMI"),IF(ISERROR($V6),"",OFFSET('Smelter Look-up'!$F$4,$V6-4,0)))</f>
        <v>RMI</v>
      </c>
      <c r="H6" s="183">
        <f ca="1">IF(ISERROR($V6),"",OFFSET('Smelter Look-up'!$G$4,$V6-4,0))</f>
        <v>0</v>
      </c>
      <c r="I6" s="184" t="str">
        <f ca="1">IF(ISERROR($V6),"",OFFSET('Smelter Look-up'!$H$4,$V6-4,0))</f>
        <v>Chmielów</v>
      </c>
      <c r="J6" s="184" t="str">
        <f ca="1">IF(ISERROR($V6),"",OFFSET('Smelter Look-up'!$I$4,$V6-4,0))</f>
        <v>Podkarpackie</v>
      </c>
      <c r="K6" s="224"/>
      <c r="L6" s="224"/>
      <c r="M6" s="224"/>
      <c r="N6" s="224"/>
      <c r="O6" s="224"/>
      <c r="P6" s="185"/>
      <c r="Q6" s="225"/>
      <c r="R6" s="182" t="str">
        <f ca="1">IF(ISERROR($V6),"",OFFSET('Smelter Look-up'!$C$4,$V6-4,0)&amp;"")</f>
        <v>Fenix Metals</v>
      </c>
      <c r="S6" s="181" t="str">
        <f t="shared" ref="S6:S37" ca="1" si="3">IF(B6="","",IF(ISERROR(MATCH($E6,CL,0)),"Unknown",INDIRECT("'C'!$A$"&amp;MATCH($E6,CL,0)+1)))</f>
        <v>PL</v>
      </c>
      <c r="T6" s="181" t="str">
        <f ca="1">IF(B6="","",IF(ISERROR(MATCH($J6,SorP!$B$1:$B$6279,0)),"",INDIRECT("'SorP'!$A$"&amp;MATCH($S6&amp;$J6,SorP!C:C,0))))</f>
        <v>PL-18</v>
      </c>
      <c r="U6" s="201"/>
      <c r="V6" s="226">
        <f ca="1">IF(C6="",NA(),IF(OR(C6="Smelter not listed",C6="Smelter not yet identified"),MATCH($B6&amp;$D6,'Smelter Look-up'!$J:$J,0),MATCH($B6&amp;$C6,'Smelter Look-up'!$J:$J,0)))</f>
        <v>430</v>
      </c>
      <c r="X6" s="227">
        <f t="shared" ref="X6:X37" ca="1" si="4">IF(AND(C6="Smelter not listed",OR(LEN(D6)=0,LEN(E6)=0)),1,0)</f>
        <v>0</v>
      </c>
      <c r="AB6" s="228" t="str">
        <f t="shared" ref="AB6:AB37" ca="1" si="5">B6&amp;C6</f>
        <v>TinFenix Metals</v>
      </c>
    </row>
    <row r="7" spans="1:34" s="227" customFormat="1" ht="19.899999999999999" customHeight="1">
      <c r="A7" s="262" t="s">
        <v>772</v>
      </c>
      <c r="B7" s="182" t="str">
        <f ca="1">IF(LEN(A7)=0,"",INDEX('Smelter Look-up'!$A:$A,MATCH($A7,'Smelter Look-up'!$E:$E,0)))</f>
        <v>Tin</v>
      </c>
      <c r="C7" s="186" t="str">
        <f ca="1">IF(LEN(A7)=0,"",INDEX('Smelter Look-up'!$C:$C,MATCH($A7,'Smelter Look-up'!$E:$E,0)))</f>
        <v>Mineracao Taboca S.A.</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c r="L7" s="224"/>
      <c r="M7" s="224"/>
      <c r="N7" s="224"/>
      <c r="O7" s="224"/>
      <c r="P7" s="185"/>
      <c r="Q7" s="225"/>
      <c r="R7" s="182" t="str">
        <f ca="1">IF(ISERROR($V7),"",OFFSET('Smelter Look-up'!$C$4,$V7-4,0)&amp;"")</f>
        <v>Mineracao Taboca S.A.</v>
      </c>
      <c r="S7" s="181" t="str">
        <f t="shared" ca="1" si="3"/>
        <v>BR</v>
      </c>
      <c r="T7" s="181" t="str">
        <f ca="1">IF(B7="","",IF(ISERROR(MATCH($J7,SorP!$B$1:$B$6279,0)),"",INDIRECT("'SorP'!$A$"&amp;MATCH($S7&amp;$J7,SorP!C:C,0))))</f>
        <v>BR-SP</v>
      </c>
      <c r="U7" s="201"/>
      <c r="V7" s="226">
        <f ca="1">IF(C7="",NA(),IF(OR(C7="Smelter not listed",C7="Smelter not yet identified"),MATCH($B7&amp;$D7,'Smelter Look-up'!$J:$J,0),MATCH($B7&amp;$C7,'Smelter Look-up'!$J:$J,0)))</f>
        <v>465</v>
      </c>
      <c r="X7" s="227">
        <f t="shared" ca="1" si="4"/>
        <v>0</v>
      </c>
      <c r="AB7" s="228" t="str">
        <f t="shared" ca="1" si="5"/>
        <v>TinMineracao Taboca S.A.</v>
      </c>
    </row>
    <row r="8" spans="1:34" s="227" customFormat="1" ht="19.899999999999999" customHeight="1">
      <c r="A8" s="262" t="s">
        <v>773</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3"/>
        <v>PE</v>
      </c>
      <c r="T8" s="181" t="str">
        <f ca="1">IF(B8="","",IF(ISERROR(MATCH($J8,SorP!$B$1:$B$6279,0)),"",INDIRECT("'SorP'!$A$"&amp;MATCH($S8&amp;$J8,SorP!C:C,0))))</f>
        <v>PE-ICA</v>
      </c>
      <c r="U8" s="201"/>
      <c r="V8" s="226">
        <f ca="1">IF(C8="",NA(),IF(OR(C8="Smelter not listed",C8="Smelter not yet identified"),MATCH($B8&amp;$D8,'Smelter Look-up'!$J:$J,0),MATCH($B8&amp;$C8,'Smelter Look-up'!$J:$J,0)))</f>
        <v>470</v>
      </c>
      <c r="X8" s="227">
        <f t="shared" ca="1" si="4"/>
        <v>0</v>
      </c>
      <c r="AB8" s="228" t="str">
        <f t="shared" ca="1" si="5"/>
        <v>TinMinsur</v>
      </c>
    </row>
    <row r="9" spans="1:34" s="227" customFormat="1" ht="19.899999999999999" customHeight="1">
      <c r="A9" s="262" t="s">
        <v>1788</v>
      </c>
      <c r="B9" s="182" t="str">
        <f ca="1">IF(LEN(A9)=0,"",INDEX('Smelter Look-up'!$A:$A,MATCH($A9,'Smelter Look-up'!$E:$E,0)))</f>
        <v>Tin</v>
      </c>
      <c r="C9" s="186" t="str">
        <f ca="1">IF(LEN(A9)=0,"",INDEX('Smelter Look-up'!$C:$C,MATCH($A9,'Smelter Look-up'!$E:$E,0)))</f>
        <v>Jiangxi New Nanshan Technology Ltd.</v>
      </c>
      <c r="D9" s="230"/>
      <c r="E9" s="182" t="str">
        <f ca="1">IF(ISERROR($V9),"",OFFSET('Smelter Look-up'!$D$4,$V9-4,0)&amp;"")</f>
        <v>CHINA</v>
      </c>
      <c r="F9" s="182" t="str">
        <f ca="1">IF(ISERROR($V9),"",OFFSET('Smelter Look-up'!$E$4,$V9-4,0))</f>
        <v>CID001231</v>
      </c>
      <c r="G9" s="182" t="str">
        <f ca="1">IF(C9=$X$4,IF(ISERROR($V9),"Enter smelter details","RMI"),IF(ISERROR($V9),"",OFFSET('Smelter Look-up'!$F$4,$V9-4,0)))</f>
        <v>RMI</v>
      </c>
      <c r="H9" s="183">
        <f ca="1">IF(ISERROR($V9),"",OFFSET('Smelter Look-up'!$G$4,$V9-4,0))</f>
        <v>0</v>
      </c>
      <c r="I9" s="184" t="str">
        <f ca="1">IF(ISERROR($V9),"",OFFSET('Smelter Look-up'!$H$4,$V9-4,0))</f>
        <v>Ganzhou</v>
      </c>
      <c r="J9" s="184" t="str">
        <f ca="1">IF(ISERROR($V9),"",OFFSET('Smelter Look-up'!$I$4,$V9-4,0))</f>
        <v>Jiangxi Sheng</v>
      </c>
      <c r="K9" s="224"/>
      <c r="L9" s="224"/>
      <c r="M9" s="224"/>
      <c r="N9" s="224"/>
      <c r="O9" s="224"/>
      <c r="P9" s="185"/>
      <c r="Q9" s="225"/>
      <c r="R9" s="182" t="str">
        <f ca="1">IF(ISERROR($V9),"",OFFSET('Smelter Look-up'!$C$4,$V9-4,0)&amp;"")</f>
        <v>Jiangxi New Nanshan Technology Ltd.</v>
      </c>
      <c r="S9" s="181" t="str">
        <f t="shared" ca="1" si="3"/>
        <v>CN</v>
      </c>
      <c r="T9" s="181" t="str">
        <f ca="1">IF(B9="","",IF(ISERROR(MATCH($J9,SorP!$B$1:$B$6279,0)),"",INDIRECT("'SorP'!$A$"&amp;MATCH($S9&amp;$J9,SorP!C:C,0))))</f>
        <v>CN-JX</v>
      </c>
      <c r="U9" s="201"/>
      <c r="V9" s="226">
        <f ca="1">IF(C9="",NA(),IF(OR(C9="Smelter not listed",C9="Smelter not yet identified"),MATCH($B9&amp;$D9,'Smelter Look-up'!$J:$J,0),MATCH($B9&amp;$C9,'Smelter Look-up'!$J:$J,0)))</f>
        <v>450</v>
      </c>
      <c r="X9" s="227">
        <f t="shared" ca="1" si="4"/>
        <v>0</v>
      </c>
      <c r="AB9" s="228" t="str">
        <f t="shared" ca="1" si="5"/>
        <v>TinJiangxi New Nanshan Technology Ltd.</v>
      </c>
    </row>
    <row r="10" spans="1:34" s="227" customFormat="1" ht="19.899999999999999" customHeight="1">
      <c r="A10" s="262" t="s">
        <v>777</v>
      </c>
      <c r="B10" s="182" t="str">
        <f ca="1">IF(LEN(A10)=0,"",INDEX('Smelter Look-up'!$A:$A,MATCH($A10,'Smelter Look-up'!$E:$E,0)))</f>
        <v>Tin</v>
      </c>
      <c r="C10" s="186" t="str">
        <f ca="1">IF(LEN(A10)=0,"",INDEX('Smelter Look-up'!$C:$C,MATCH($A10,'Smelter Look-up'!$E:$E,0)))</f>
        <v>Operaciones Metalurgicas S.A.</v>
      </c>
      <c r="D10" s="230"/>
      <c r="E10" s="182" t="str">
        <f ca="1">IF(ISERROR($V10),"",OFFSET('Smelter Look-up'!$D$4,$V10-4,0)&amp;"")</f>
        <v>BOLIVIA (PLURINATIONAL STATE OF)</v>
      </c>
      <c r="F10" s="182" t="str">
        <f ca="1">IF(ISERROR($V10),"",OFFSET('Smelter Look-up'!$E$4,$V10-4,0))</f>
        <v>CID001337</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Operaciones Metalurgicas S.A.</v>
      </c>
      <c r="S10" s="181" t="str">
        <f t="shared" ca="1" si="3"/>
        <v>BO</v>
      </c>
      <c r="T10" s="181" t="str">
        <f ca="1">IF(B10="","",IF(ISERROR(MATCH($J10,SorP!$B$1:$B$6279,0)),"",INDIRECT("'SorP'!$A$"&amp;MATCH($S10&amp;$J10,SorP!C:C,0))))</f>
        <v>BO-O</v>
      </c>
      <c r="U10" s="201"/>
      <c r="V10" s="226">
        <f ca="1">IF(C10="",NA(),IF(OR(C10="Smelter not listed",C10="Smelter not yet identified"),MATCH($B10&amp;$D10,'Smelter Look-up'!$J:$J,0),MATCH($B10&amp;$C10,'Smelter Look-up'!$J:$J,0)))</f>
        <v>482</v>
      </c>
      <c r="X10" s="227">
        <f t="shared" ca="1" si="4"/>
        <v>0</v>
      </c>
      <c r="AB10" s="228" t="str">
        <f t="shared" ca="1" si="5"/>
        <v>TinOperaciones Metalurgicas S.A.</v>
      </c>
    </row>
    <row r="11" spans="1:34" s="227" customFormat="1" ht="19.899999999999999" customHeight="1">
      <c r="A11" s="262" t="s">
        <v>15479</v>
      </c>
      <c r="B11" s="182" t="str">
        <f ca="1">IF(LEN(A11)=0,"",INDEX('Smelter Look-up'!$A:$A,MATCH($A11,'Smelter Look-up'!$E:$E,0)))</f>
        <v>Tin</v>
      </c>
      <c r="C11" s="186" t="str">
        <f ca="1">IF(LEN(A11)=0,"",INDEX('Smelter Look-up'!$C:$C,MATCH($A11,'Smelter Look-up'!$E:$E,0)))</f>
        <v>PT Babel Inti Perkasa</v>
      </c>
      <c r="D11" s="230"/>
      <c r="E11" s="182" t="str">
        <f ca="1">IF(ISERROR($V11),"",OFFSET('Smelter Look-up'!$D$4,$V11-4,0)&amp;"")</f>
        <v>INDONESIA</v>
      </c>
      <c r="F11" s="182" t="str">
        <f ca="1">IF(ISERROR($V11),"",OFFSET('Smelter Look-up'!$E$4,$V11-4,0))</f>
        <v>CID001402</v>
      </c>
      <c r="G11" s="182" t="str">
        <f ca="1">IF(C11=$X$4,IF(ISERROR($V11),"Enter smelter details","RMI"),IF(ISERROR($V11),"",OFFSET('Smelter Look-up'!$F$4,$V11-4,0)))</f>
        <v>RMI</v>
      </c>
      <c r="H11" s="183">
        <f ca="1">IF(ISERROR($V11),"",OFFSET('Smelter Look-up'!$G$4,$V11-4,0))</f>
        <v>0</v>
      </c>
      <c r="I11" s="184" t="str">
        <f ca="1">IF(ISERROR($V11),"",OFFSET('Smelter Look-up'!$H$4,$V11-4,0))</f>
        <v>Lintang</v>
      </c>
      <c r="J11" s="184" t="str">
        <f ca="1">IF(ISERROR($V11),"",OFFSET('Smelter Look-up'!$I$4,$V11-4,0))</f>
        <v>Kepulauan Bangka Belitung</v>
      </c>
      <c r="K11" s="224"/>
      <c r="L11" s="224"/>
      <c r="M11" s="224"/>
      <c r="N11" s="224"/>
      <c r="O11" s="224"/>
      <c r="P11" s="185"/>
      <c r="Q11" s="225"/>
      <c r="R11" s="182" t="str">
        <f ca="1">IF(ISERROR($V11),"",OFFSET('Smelter Look-up'!$C$4,$V11-4,0)&amp;"")</f>
        <v>PT Babel Inti Perkasa</v>
      </c>
      <c r="S11" s="181" t="str">
        <f t="shared" ca="1" si="3"/>
        <v>ID</v>
      </c>
      <c r="T11" s="181" t="str">
        <f ca="1">IF(B11="","",IF(ISERROR(MATCH($J11,SorP!$B$1:$B$6279,0)),"",INDIRECT("'SorP'!$A$"&amp;MATCH($S11&amp;$J11,SorP!C:C,0))))</f>
        <v>ID-BB</v>
      </c>
      <c r="U11" s="201"/>
      <c r="V11" s="226">
        <f ca="1">IF(C11="",NA(),IF(OR(C11="Smelter not listed",C11="Smelter not yet identified"),MATCH($B11&amp;$D11,'Smelter Look-up'!$J:$J,0),MATCH($B11&amp;$C11,'Smelter Look-up'!$J:$J,0)))</f>
        <v>489</v>
      </c>
      <c r="X11" s="227">
        <f t="shared" ca="1" si="4"/>
        <v>0</v>
      </c>
      <c r="AB11" s="228" t="str">
        <f t="shared" ca="1" si="5"/>
        <v>TinPT Babel Inti Perkasa</v>
      </c>
    </row>
    <row r="12" spans="1:34" s="227" customFormat="1" ht="19.899999999999999" customHeight="1">
      <c r="A12" s="262" t="s">
        <v>780</v>
      </c>
      <c r="B12" s="182" t="str">
        <f ca="1">IF(LEN(A12)=0,"",INDEX('Smelter Look-up'!$A:$A,MATCH($A12,'Smelter Look-up'!$E:$E,0)))</f>
        <v>Tin</v>
      </c>
      <c r="C12" s="186" t="str">
        <f ca="1">IF(LEN(A12)=0,"",INDEX('Smelter Look-up'!$C:$C,MATCH($A12,'Smelter Look-up'!$E:$E,0)))</f>
        <v>PT Refined Bangka Tin</v>
      </c>
      <c r="D12" s="230"/>
      <c r="E12" s="182" t="str">
        <f ca="1">IF(ISERROR($V12),"",OFFSET('Smelter Look-up'!$D$4,$V12-4,0)&amp;"")</f>
        <v>INDONESIA</v>
      </c>
      <c r="F12" s="182" t="str">
        <f ca="1">IF(ISERROR($V12),"",OFFSET('Smelter Look-up'!$E$4,$V12-4,0))</f>
        <v>CID001460</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c r="R12" s="182" t="str">
        <f ca="1">IF(ISERROR($V12),"",OFFSET('Smelter Look-up'!$C$4,$V12-4,0)&amp;"")</f>
        <v>PT Refined Bangka Tin</v>
      </c>
      <c r="S12" s="181" t="str">
        <f t="shared" ca="1" si="3"/>
        <v>ID</v>
      </c>
      <c r="T12" s="181" t="str">
        <f ca="1">IF(B12="","",IF(ISERROR(MATCH($J12,SorP!$B$1:$B$6279,0)),"",INDIRECT("'SorP'!$A$"&amp;MATCH($S12&amp;$J12,SorP!C:C,0))))</f>
        <v>ID-BB</v>
      </c>
      <c r="U12" s="201"/>
      <c r="V12" s="226">
        <f ca="1">IF(C12="",NA(),IF(OR(C12="Smelter not listed",C12="Smelter not yet identified"),MATCH($B12&amp;$D12,'Smelter Look-up'!$J:$J,0),MATCH($B12&amp;$C12,'Smelter Look-up'!$J:$J,0)))</f>
        <v>507</v>
      </c>
      <c r="X12" s="227">
        <f t="shared" ca="1" si="4"/>
        <v>0</v>
      </c>
      <c r="AB12" s="228" t="str">
        <f t="shared" ca="1" si="5"/>
        <v>TinPT Refined Bangka Tin</v>
      </c>
    </row>
    <row r="13" spans="1:34" s="227" customFormat="1" ht="19.899999999999999" customHeight="1">
      <c r="A13" s="262" t="s">
        <v>800</v>
      </c>
      <c r="B13" s="182" t="str">
        <f ca="1">IF(LEN(A13)=0,"",INDEX('Smelter Look-up'!$A:$A,MATCH($A13,'Smelter Look-up'!$E:$E,0)))</f>
        <v>Tin</v>
      </c>
      <c r="C13" s="186" t="str">
        <f ca="1">IF(LEN(A13)=0,"",INDEX('Smelter Look-up'!$C:$C,MATCH($A13,'Smelter Look-up'!$E:$E,0)))</f>
        <v>PT Timah Tbk Kundur</v>
      </c>
      <c r="D13" s="230"/>
      <c r="E13" s="182" t="str">
        <f ca="1">IF(ISERROR($V13),"",OFFSET('Smelter Look-up'!$D$4,$V13-4,0)&amp;"")</f>
        <v>INDONESIA</v>
      </c>
      <c r="F13" s="182" t="str">
        <f ca="1">IF(ISERROR($V13),"",OFFSET('Smelter Look-up'!$E$4,$V13-4,0))</f>
        <v>CID001477</v>
      </c>
      <c r="G13" s="182" t="str">
        <f ca="1">IF(C13=$X$4,IF(ISERROR($V13),"Enter smelter details","RMI"),IF(ISERROR($V13),"",OFFSET('Smelter Look-up'!$F$4,$V13-4,0)))</f>
        <v>RMI</v>
      </c>
      <c r="H13" s="183">
        <f ca="1">IF(ISERROR($V13),"",OFFSET('Smelter Look-up'!$G$4,$V13-4,0))</f>
        <v>0</v>
      </c>
      <c r="I13" s="184" t="str">
        <f ca="1">IF(ISERROR($V13),"",OFFSET('Smelter Look-up'!$H$4,$V13-4,0))</f>
        <v>Kundur</v>
      </c>
      <c r="J13" s="184" t="str">
        <f ca="1">IF(ISERROR($V13),"",OFFSET('Smelter Look-up'!$I$4,$V13-4,0))</f>
        <v>Riau</v>
      </c>
      <c r="K13" s="224"/>
      <c r="L13" s="224"/>
      <c r="M13" s="224"/>
      <c r="N13" s="224"/>
      <c r="O13" s="224"/>
      <c r="P13" s="185"/>
      <c r="Q13" s="225"/>
      <c r="R13" s="182" t="str">
        <f ca="1">IF(ISERROR($V13),"",OFFSET('Smelter Look-up'!$C$4,$V13-4,0)&amp;"")</f>
        <v>PT Timah Tbk Kundur</v>
      </c>
      <c r="S13" s="181" t="str">
        <f t="shared" ca="1" si="3"/>
        <v>ID</v>
      </c>
      <c r="T13" s="181" t="str">
        <f ca="1">IF(B13="","",IF(ISERROR(MATCH($J13,SorP!$B$1:$B$6279,0)),"",INDIRECT("'SorP'!$A$"&amp;MATCH($S13&amp;$J13,SorP!C:C,0))))</f>
        <v>ID-RI</v>
      </c>
      <c r="U13" s="201"/>
      <c r="V13" s="226">
        <f ca="1">IF(C13="",NA(),IF(OR(C13="Smelter not listed",C13="Smelter not yet identified"),MATCH($B13&amp;$D13,'Smelter Look-up'!$J:$J,0),MATCH($B13&amp;$C13,'Smelter Look-up'!$J:$J,0)))</f>
        <v>513</v>
      </c>
      <c r="X13" s="227">
        <f t="shared" ca="1" si="4"/>
        <v>0</v>
      </c>
      <c r="AB13" s="228" t="str">
        <f t="shared" ca="1" si="5"/>
        <v>TinPT Timah Tbk Kundur</v>
      </c>
    </row>
    <row r="14" spans="1:34" s="227" customFormat="1" ht="19.899999999999999" customHeight="1">
      <c r="A14" s="262" t="s">
        <v>781</v>
      </c>
      <c r="B14" s="182" t="str">
        <f ca="1">IF(LEN(A14)=0,"",INDEX('Smelter Look-up'!$A:$A,MATCH($A14,'Smelter Look-up'!$E:$E,0)))</f>
        <v>Tin</v>
      </c>
      <c r="C14" s="186" t="str">
        <f ca="1">IF(LEN(A14)=0,"",INDEX('Smelter Look-up'!$C:$C,MATCH($A14,'Smelter Look-up'!$E:$E,0)))</f>
        <v>PT Timah Tbk Mentok</v>
      </c>
      <c r="D14" s="230"/>
      <c r="E14" s="182" t="str">
        <f ca="1">IF(ISERROR($V14),"",OFFSET('Smelter Look-up'!$D$4,$V14-4,0)&amp;"")</f>
        <v>INDONESIA</v>
      </c>
      <c r="F14" s="182" t="str">
        <f ca="1">IF(ISERROR($V14),"",OFFSET('Smelter Look-up'!$E$4,$V14-4,0))</f>
        <v>CID001482</v>
      </c>
      <c r="G14" s="182" t="str">
        <f ca="1">IF(C14=$X$4,IF(ISERROR($V14),"Enter smelter details","RMI"),IF(ISERROR($V14),"",OFFSET('Smelter Look-up'!$F$4,$V14-4,0)))</f>
        <v>RMI</v>
      </c>
      <c r="H14" s="183">
        <f ca="1">IF(ISERROR($V14),"",OFFSET('Smelter Look-up'!$G$4,$V14-4,0))</f>
        <v>0</v>
      </c>
      <c r="I14" s="184" t="str">
        <f ca="1">IF(ISERROR($V14),"",OFFSET('Smelter Look-up'!$H$4,$V14-4,0))</f>
        <v>Mentok</v>
      </c>
      <c r="J14" s="184" t="str">
        <f ca="1">IF(ISERROR($V14),"",OFFSET('Smelter Look-up'!$I$4,$V14-4,0))</f>
        <v>Kepulauan Bangka Belitung</v>
      </c>
      <c r="K14" s="224"/>
      <c r="L14" s="224"/>
      <c r="M14" s="224"/>
      <c r="N14" s="224"/>
      <c r="O14" s="224"/>
      <c r="P14" s="185"/>
      <c r="Q14" s="225"/>
      <c r="R14" s="182" t="str">
        <f ca="1">IF(ISERROR($V14),"",OFFSET('Smelter Look-up'!$C$4,$V14-4,0)&amp;"")</f>
        <v>PT Timah Tbk Mentok</v>
      </c>
      <c r="S14" s="181" t="str">
        <f t="shared" ca="1" si="3"/>
        <v>ID</v>
      </c>
      <c r="T14" s="181" t="str">
        <f ca="1">IF(B14="","",IF(ISERROR(MATCH($J14,SorP!$B$1:$B$6279,0)),"",INDIRECT("'SorP'!$A$"&amp;MATCH($S14&amp;$J14,SorP!C:C,0))))</f>
        <v>ID-BB</v>
      </c>
      <c r="U14" s="201"/>
      <c r="V14" s="226">
        <f ca="1">IF(C14="",NA(),IF(OR(C14="Smelter not listed",C14="Smelter not yet identified"),MATCH($B14&amp;$D14,'Smelter Look-up'!$J:$J,0),MATCH($B14&amp;$C14,'Smelter Look-up'!$J:$J,0)))</f>
        <v>514</v>
      </c>
      <c r="X14" s="227">
        <f t="shared" ca="1" si="4"/>
        <v>0</v>
      </c>
      <c r="AB14" s="228" t="str">
        <f t="shared" ca="1" si="5"/>
        <v>TinPT Timah Tbk Mentok</v>
      </c>
    </row>
    <row r="15" spans="1:34" s="227" customFormat="1" ht="19.899999999999999" customHeight="1">
      <c r="A15" s="262" t="s">
        <v>784</v>
      </c>
      <c r="B15" s="182" t="str">
        <f ca="1">IF(LEN(A15)=0,"",INDEX('Smelter Look-up'!$A:$A,MATCH($A15,'Smelter Look-up'!$E:$E,0)))</f>
        <v>Tin</v>
      </c>
      <c r="C15" s="186" t="str">
        <f ca="1">IF(LEN(A15)=0,"",INDEX('Smelter Look-up'!$C:$C,MATCH($A15,'Smelter Look-up'!$E:$E,0)))</f>
        <v>Thaisarco</v>
      </c>
      <c r="D15" s="230"/>
      <c r="E15" s="182" t="str">
        <f ca="1">IF(ISERROR($V15),"",OFFSET('Smelter Look-up'!$D$4,$V15-4,0)&amp;"")</f>
        <v>THAILAND</v>
      </c>
      <c r="F15" s="182" t="str">
        <f ca="1">IF(ISERROR($V15),"",OFFSET('Smelter Look-up'!$E$4,$V15-4,0))</f>
        <v>CID001898</v>
      </c>
      <c r="G15" s="182" t="str">
        <f ca="1">IF(C15=$X$4,IF(ISERROR($V15),"Enter smelter details","RMI"),IF(ISERROR($V15),"",OFFSET('Smelter Look-up'!$F$4,$V15-4,0)))</f>
        <v>RMI</v>
      </c>
      <c r="H15" s="183">
        <f ca="1">IF(ISERROR($V15),"",OFFSET('Smelter Look-up'!$G$4,$V15-4,0))</f>
        <v>0</v>
      </c>
      <c r="I15" s="184" t="str">
        <f ca="1">IF(ISERROR($V15),"",OFFSET('Smelter Look-up'!$H$4,$V15-4,0))</f>
        <v>Amphur Muang</v>
      </c>
      <c r="J15" s="184" t="str">
        <f ca="1">IF(ISERROR($V15),"",OFFSET('Smelter Look-up'!$I$4,$V15-4,0))</f>
        <v>Phuket</v>
      </c>
      <c r="K15" s="224"/>
      <c r="L15" s="224"/>
      <c r="M15" s="224"/>
      <c r="N15" s="224"/>
      <c r="O15" s="224"/>
      <c r="P15" s="185"/>
      <c r="Q15" s="225"/>
      <c r="R15" s="182" t="str">
        <f ca="1">IF(ISERROR($V15),"",OFFSET('Smelter Look-up'!$C$4,$V15-4,0)&amp;"")</f>
        <v>Thaisarco</v>
      </c>
      <c r="S15" s="181" t="str">
        <f t="shared" ca="1" si="3"/>
        <v>TH</v>
      </c>
      <c r="T15" s="181" t="str">
        <f ca="1">IF(B15="","",IF(ISERROR(MATCH($J15,SorP!$B$1:$B$6279,0)),"",INDIRECT("'SorP'!$A$"&amp;MATCH($S15&amp;$J15,SorP!C:C,0))))</f>
        <v>TH-83</v>
      </c>
      <c r="U15" s="201"/>
      <c r="V15" s="226">
        <f ca="1">IF(C15="",NA(),IF(OR(C15="Smelter not listed",C15="Smelter not yet identified"),MATCH($B15&amp;$D15,'Smelter Look-up'!$J:$J,0),MATCH($B15&amp;$C15,'Smelter Look-up'!$J:$J,0)))</f>
        <v>526</v>
      </c>
      <c r="X15" s="227">
        <f t="shared" ca="1" si="4"/>
        <v>0</v>
      </c>
      <c r="AB15" s="228" t="str">
        <f t="shared" ca="1" si="5"/>
        <v>TinThaisarco</v>
      </c>
    </row>
    <row r="16" spans="1:34" s="227" customFormat="1" ht="19.899999999999999" customHeight="1">
      <c r="A16" s="262" t="s">
        <v>785</v>
      </c>
      <c r="B16" s="182" t="str">
        <f ca="1">IF(LEN(A16)=0,"",INDEX('Smelter Look-up'!$A:$A,MATCH($A16,'Smelter Look-up'!$E:$E,0)))</f>
        <v>Tin</v>
      </c>
      <c r="C16" s="186" t="str">
        <f ca="1">IF(LEN(A16)=0,"",INDEX('Smelter Look-up'!$C:$C,MATCH($A16,'Smelter Look-up'!$E:$E,0)))</f>
        <v>White Solder Metalurgia e Mineracao Ltda.</v>
      </c>
      <c r="D16" s="230"/>
      <c r="E16" s="182" t="str">
        <f ca="1">IF(ISERROR($V16),"",OFFSET('Smelter Look-up'!$D$4,$V16-4,0)&amp;"")</f>
        <v>BRAZIL</v>
      </c>
      <c r="F16" s="182" t="str">
        <f ca="1">IF(ISERROR($V16),"",OFFSET('Smelter Look-up'!$E$4,$V16-4,0))</f>
        <v>CID002036</v>
      </c>
      <c r="G16" s="182" t="str">
        <f ca="1">IF(C16=$X$4,IF(ISERROR($V16),"Enter smelter details","RMI"),IF(ISERROR($V16),"",OFFSET('Smelter Look-up'!$F$4,$V16-4,0)))</f>
        <v>RMI</v>
      </c>
      <c r="H16" s="183">
        <f ca="1">IF(ISERROR($V16),"",OFFSET('Smelter Look-up'!$G$4,$V16-4,0))</f>
        <v>0</v>
      </c>
      <c r="I16" s="184" t="str">
        <f ca="1">IF(ISERROR($V16),"",OFFSET('Smelter Look-up'!$H$4,$V16-4,0))</f>
        <v>Ariquemes</v>
      </c>
      <c r="J16" s="184" t="str">
        <f ca="1">IF(ISERROR($V16),"",OFFSET('Smelter Look-up'!$I$4,$V16-4,0))</f>
        <v>Rondônia</v>
      </c>
      <c r="K16" s="224"/>
      <c r="L16" s="224"/>
      <c r="M16" s="224"/>
      <c r="N16" s="224"/>
      <c r="O16" s="224"/>
      <c r="P16" s="185"/>
      <c r="Q16" s="225"/>
      <c r="R16" s="182" t="str">
        <f ca="1">IF(ISERROR($V16),"",OFFSET('Smelter Look-up'!$C$4,$V16-4,0)&amp;"")</f>
        <v>White Solder Metalurgia e Mineracao Ltda.</v>
      </c>
      <c r="S16" s="181" t="str">
        <f t="shared" ca="1" si="3"/>
        <v>BR</v>
      </c>
      <c r="T16" s="181" t="str">
        <f ca="1">IF(B16="","",IF(ISERROR(MATCH($J16,SorP!$B$1:$B$6279,0)),"",INDIRECT("'SorP'!$A$"&amp;MATCH($S16&amp;$J16,SorP!C:C,0))))</f>
        <v>BR-RO</v>
      </c>
      <c r="U16" s="201"/>
      <c r="V16" s="226">
        <f ca="1">IF(C16="",NA(),IF(OR(C16="Smelter not listed",C16="Smelter not yet identified"),MATCH($B16&amp;$D16,'Smelter Look-up'!$J:$J,0),MATCH($B16&amp;$C16,'Smelter Look-up'!$J:$J,0)))</f>
        <v>535</v>
      </c>
      <c r="X16" s="227">
        <f t="shared" ca="1" si="4"/>
        <v>0</v>
      </c>
      <c r="AB16" s="228" t="str">
        <f t="shared" ca="1" si="5"/>
        <v>TinWhite Solder Metalurgia e Mineracao Ltda.</v>
      </c>
    </row>
    <row r="17" spans="1:28" s="227" customFormat="1" ht="19.899999999999999" customHeight="1">
      <c r="A17" s="262" t="s">
        <v>786</v>
      </c>
      <c r="B17" s="182" t="str">
        <f ca="1">IF(LEN(A17)=0,"",INDEX('Smelter Look-up'!$A:$A,MATCH($A17,'Smelter Look-up'!$E:$E,0)))</f>
        <v>Tin</v>
      </c>
      <c r="C17" s="186" t="str">
        <f ca="1">IF(LEN(A17)=0,"",INDEX('Smelter Look-up'!$C:$C,MATCH($A17,'Smelter Look-up'!$E:$E,0)))</f>
        <v>Yunnan Chengfeng Non-ferrous Metals Co., Ltd.</v>
      </c>
      <c r="D17" s="230"/>
      <c r="E17" s="182" t="str">
        <f ca="1">IF(ISERROR($V17),"",OFFSET('Smelter Look-up'!$D$4,$V17-4,0)&amp;"")</f>
        <v>CHINA</v>
      </c>
      <c r="F17" s="182" t="str">
        <f ca="1">IF(ISERROR($V17),"",OFFSET('Smelter Look-up'!$E$4,$V17-4,0))</f>
        <v>CID002158</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Yunnan Chengfeng Non-ferrous Metals Co., Ltd.</v>
      </c>
      <c r="S17" s="181" t="str">
        <f t="shared" ca="1" si="3"/>
        <v>CN</v>
      </c>
      <c r="T17" s="181" t="str">
        <f ca="1">IF(B17="","",IF(ISERROR(MATCH($J17,SorP!$B$1:$B$6279,0)),"",INDIRECT("'SorP'!$A$"&amp;MATCH($S17&amp;$J17,SorP!C:C,0))))</f>
        <v>CN-YN</v>
      </c>
      <c r="U17" s="201"/>
      <c r="V17" s="226">
        <f ca="1">IF(C17="",NA(),IF(OR(C17="Smelter not listed",C17="Smelter not yet identified"),MATCH($B17&amp;$D17,'Smelter Look-up'!$J:$J,0),MATCH($B17&amp;$C17,'Smelter Look-up'!$J:$J,0)))</f>
        <v>543</v>
      </c>
      <c r="X17" s="227">
        <f t="shared" ca="1" si="4"/>
        <v>0</v>
      </c>
      <c r="AB17" s="228" t="str">
        <f t="shared" ca="1" si="5"/>
        <v>TinYunnan Chengfeng Non-ferrous Metals Co., Ltd.</v>
      </c>
    </row>
    <row r="18" spans="1:28" s="227" customFormat="1" ht="19.899999999999999" customHeight="1">
      <c r="A18" s="181" t="s">
        <v>787</v>
      </c>
      <c r="B18" s="182" t="str">
        <f ca="1">IF(LEN(A18)=0,"",INDEX('Smelter Look-up'!$A:$A,MATCH($A18,'Smelter Look-up'!$E:$E,0)))</f>
        <v>Tin</v>
      </c>
      <c r="C18" s="186" t="str">
        <f ca="1">IF(LEN(A18)=0,"",INDEX('Smelter Look-up'!$C:$C,MATCH($A18,'Smelter Look-up'!$E:$E,0)))</f>
        <v>Tin Smelting Branch of Yunnan Tin Co., Ltd.</v>
      </c>
      <c r="D18" s="230"/>
      <c r="E18" s="182" t="str">
        <f ca="1">IF(ISERROR($V18),"",OFFSET('Smelter Look-up'!$D$4,$V18-4,0)&amp;"")</f>
        <v>CHINA</v>
      </c>
      <c r="F18" s="182" t="str">
        <f ca="1">IF(ISERROR($V18),"",OFFSET('Smelter Look-up'!$E$4,$V18-4,0))</f>
        <v>CID002180</v>
      </c>
      <c r="G18" s="182" t="str">
        <f ca="1">IF(C18=$X$4,IF(ISERROR($V18),"Enter smelter details","RMI"),IF(ISERROR($V18),"",OFFSET('Smelter Look-up'!$F$4,$V18-4,0)))</f>
        <v>RMI</v>
      </c>
      <c r="H18" s="183">
        <f ca="1">IF(ISERROR($V18),"",OFFSET('Smelter Look-up'!$G$4,$V18-4,0))</f>
        <v>0</v>
      </c>
      <c r="I18" s="184" t="str">
        <f ca="1">IF(ISERROR($V18),"",OFFSET('Smelter Look-up'!$H$4,$V18-4,0))</f>
        <v>Gejiu</v>
      </c>
      <c r="J18" s="184" t="str">
        <f ca="1">IF(ISERROR($V18),"",OFFSET('Smelter Look-up'!$I$4,$V18-4,0))</f>
        <v>Yunnan Sheng</v>
      </c>
      <c r="K18" s="224"/>
      <c r="L18" s="224"/>
      <c r="M18" s="224"/>
      <c r="N18" s="224"/>
      <c r="O18" s="224"/>
      <c r="P18" s="185"/>
      <c r="Q18" s="225"/>
      <c r="R18" s="182" t="str">
        <f ca="1">IF(ISERROR($V18),"",OFFSET('Smelter Look-up'!$C$4,$V18-4,0)&amp;"")</f>
        <v>Tin Smelting Branch of Yunnan Tin Co., Ltd.</v>
      </c>
      <c r="S18" s="181" t="str">
        <f t="shared" ca="1" si="3"/>
        <v>CN</v>
      </c>
      <c r="T18" s="181" t="str">
        <f ca="1">IF(B18="","",IF(ISERROR(MATCH($J18,SorP!$B$1:$B$6279,0)),"",INDIRECT("'SorP'!$A$"&amp;MATCH($S18&amp;$J18,SorP!C:C,0))))</f>
        <v>CN-YN</v>
      </c>
      <c r="U18" s="201"/>
      <c r="V18" s="226">
        <f ca="1">IF(C18="",NA(),IF(OR(C18="Smelter not listed",C18="Smelter not yet identified"),MATCH($B18&amp;$D18,'Smelter Look-up'!$J:$J,0),MATCH($B18&amp;$C18,'Smelter Look-up'!$J:$J,0)))</f>
        <v>529</v>
      </c>
      <c r="X18" s="227">
        <f t="shared" ca="1" si="4"/>
        <v>0</v>
      </c>
      <c r="AB18" s="228" t="str">
        <f t="shared" ca="1" si="5"/>
        <v>TinTin Smelting Branch of Yunnan Tin Co., Ltd.</v>
      </c>
    </row>
    <row r="19" spans="1:28" s="227" customFormat="1" ht="63.75">
      <c r="A19" s="181" t="s">
        <v>1397</v>
      </c>
      <c r="B19" s="182" t="str">
        <f ca="1">IF(LEN(A19)=0,"",INDEX('Smelter Look-up'!$A:$A,MATCH($A19,'Smelter Look-up'!$E:$E,0)))</f>
        <v>Tin</v>
      </c>
      <c r="C19" s="186" t="str">
        <f ca="1">IF(LEN(A19)=0,"",INDEX('Smelter Look-up'!$C:$C,MATCH($A19,'Smelter Look-up'!$E:$E,0)))</f>
        <v>O.M. Manufacturing Philippines, Inc.</v>
      </c>
      <c r="D19" s="230"/>
      <c r="E19" s="182" t="str">
        <f ca="1">IF(ISERROR($V19),"",OFFSET('Smelter Look-up'!$D$4,$V19-4,0)&amp;"")</f>
        <v>PHILIPPINES</v>
      </c>
      <c r="F19" s="182" t="str">
        <f ca="1">IF(ISERROR($V19),"",OFFSET('Smelter Look-up'!$E$4,$V19-4,0))</f>
        <v>CID002517</v>
      </c>
      <c r="G19" s="182" t="str">
        <f ca="1">IF(C19=$X$4,IF(ISERROR($V19),"Enter smelter details","RMI"),IF(ISERROR($V19),"",OFFSET('Smelter Look-up'!$F$4,$V19-4,0)))</f>
        <v>RMI</v>
      </c>
      <c r="H19" s="183">
        <f ca="1">IF(ISERROR($V19),"",OFFSET('Smelter Look-up'!$G$4,$V19-4,0))</f>
        <v>0</v>
      </c>
      <c r="I19" s="184" t="str">
        <f ca="1">IF(ISERROR($V19),"",OFFSET('Smelter Look-up'!$H$4,$V19-4,0))</f>
        <v>Rosario</v>
      </c>
      <c r="J19" s="184" t="str">
        <f ca="1">IF(ISERROR($V19),"",OFFSET('Smelter Look-up'!$I$4,$V19-4,0))</f>
        <v>Cavite</v>
      </c>
      <c r="K19" s="224"/>
      <c r="L19" s="224"/>
      <c r="M19" s="224"/>
      <c r="N19" s="224"/>
      <c r="O19" s="224"/>
      <c r="P19" s="185"/>
      <c r="Q19" s="225"/>
      <c r="R19" s="182" t="str">
        <f ca="1">IF(ISERROR($V19),"",OFFSET('Smelter Look-up'!$C$4,$V19-4,0)&amp;"")</f>
        <v>O.M. Manufacturing Philippines, Inc.</v>
      </c>
      <c r="S19" s="181" t="str">
        <f t="shared" ca="1" si="3"/>
        <v>PH</v>
      </c>
      <c r="T19" s="181" t="str">
        <f ca="1">IF(B19="","",IF(ISERROR(MATCH($J19,SorP!$B$1:$B$6279,0)),"",INDIRECT("'SorP'!$A$"&amp;MATCH($S19&amp;$J19,SorP!C:C,0))))</f>
        <v>PH-CAV</v>
      </c>
      <c r="U19" s="201"/>
      <c r="V19" s="226">
        <f ca="1">IF(C19="",NA(),IF(OR(C19="Smelter not listed",C19="Smelter not yet identified"),MATCH($B19&amp;$D19,'Smelter Look-up'!$J:$J,0),MATCH($B19&amp;$C19,'Smelter Look-up'!$J:$J,0)))</f>
        <v>480</v>
      </c>
      <c r="X19" s="227">
        <f t="shared" ca="1" si="4"/>
        <v>0</v>
      </c>
      <c r="AB19" s="228" t="str">
        <f t="shared" ca="1" si="5"/>
        <v>TinO.M. Manufacturing Philippines, Inc.</v>
      </c>
    </row>
    <row r="20" spans="1:28" s="227" customFormat="1" ht="38.25">
      <c r="A20" s="181" t="s">
        <v>1815</v>
      </c>
      <c r="B20" s="182" t="str">
        <f ca="1">IF(LEN(A20)=0,"",INDEX('Smelter Look-up'!$A:$A,MATCH($A20,'Smelter Look-up'!$E:$E,0)))</f>
        <v>Tin</v>
      </c>
      <c r="C20" s="186" t="str">
        <f ca="1">IF(LEN(A20)=0,"",INDEX('Smelter Look-up'!$C:$C,MATCH($A20,'Smelter Look-up'!$E:$E,0)))</f>
        <v>Aurubis Beerse</v>
      </c>
      <c r="D20" s="230"/>
      <c r="E20" s="182" t="str">
        <f ca="1">IF(ISERROR($V20),"",OFFSET('Smelter Look-up'!$D$4,$V20-4,0)&amp;"")</f>
        <v>BELGIUM</v>
      </c>
      <c r="F20" s="182" t="str">
        <f ca="1">IF(ISERROR($V20),"",OFFSET('Smelter Look-up'!$E$4,$V20-4,0))</f>
        <v>CID002773</v>
      </c>
      <c r="G20" s="182" t="str">
        <f ca="1">IF(C20=$X$4,IF(ISERROR($V20),"Enter smelter details","RMI"),IF(ISERROR($V20),"",OFFSET('Smelter Look-up'!$F$4,$V20-4,0)))</f>
        <v>RMI</v>
      </c>
      <c r="H20" s="183">
        <f ca="1">IF(ISERROR($V20),"",OFFSET('Smelter Look-up'!$G$4,$V20-4,0))</f>
        <v>0</v>
      </c>
      <c r="I20" s="184" t="str">
        <f ca="1">IF(ISERROR($V20),"",OFFSET('Smelter Look-up'!$H$4,$V20-4,0))</f>
        <v>Beerse</v>
      </c>
      <c r="J20" s="184" t="str">
        <f ca="1">IF(ISERROR($V20),"",OFFSET('Smelter Look-up'!$I$4,$V20-4,0))</f>
        <v>Antwerpen</v>
      </c>
      <c r="K20" s="224"/>
      <c r="L20" s="224"/>
      <c r="M20" s="224"/>
      <c r="N20" s="224"/>
      <c r="O20" s="224"/>
      <c r="P20" s="185"/>
      <c r="Q20" s="225"/>
      <c r="R20" s="182" t="str">
        <f ca="1">IF(ISERROR($V20),"",OFFSET('Smelter Look-up'!$C$4,$V20-4,0)&amp;"")</f>
        <v>Aurubis Beerse</v>
      </c>
      <c r="S20" s="181" t="str">
        <f t="shared" ca="1" si="3"/>
        <v>BE</v>
      </c>
      <c r="T20" s="181" t="str">
        <f ca="1">IF(B20="","",IF(ISERROR(MATCH($J20,SorP!$B$1:$B$6279,0)),"",INDIRECT("'SorP'!$A$"&amp;MATCH($S20&amp;$J20,SorP!C:C,0))))</f>
        <v>BE-VAN</v>
      </c>
      <c r="U20" s="201"/>
      <c r="V20" s="226">
        <f ca="1">IF(C20="",NA(),IF(OR(C20="Smelter not listed",C20="Smelter not yet identified"),MATCH($B20&amp;$D20,'Smelter Look-up'!$J:$J,0),MATCH($B20&amp;$C20,'Smelter Look-up'!$J:$J,0)))</f>
        <v>394</v>
      </c>
      <c r="X20" s="227">
        <f t="shared" ca="1" si="4"/>
        <v>0</v>
      </c>
      <c r="AB20" s="228" t="str">
        <f t="shared" ca="1" si="5"/>
        <v>TinAurubis Beerse</v>
      </c>
    </row>
    <row r="21" spans="1:28" s="227" customFormat="1" ht="51">
      <c r="A21" s="181" t="s">
        <v>14029</v>
      </c>
      <c r="B21" s="182" t="str">
        <f ca="1">IF(LEN(A21)=0,"",INDEX('Smelter Look-up'!$A:$A,MATCH($A21,'Smelter Look-up'!$E:$E,0)))</f>
        <v>Tin</v>
      </c>
      <c r="C21" s="186" t="str">
        <f ca="1">IF(LEN(A21)=0,"",INDEX('Smelter Look-up'!$C:$C,MATCH($A21,'Smelter Look-up'!$E:$E,0)))</f>
        <v>PT Bangka Serumpun</v>
      </c>
      <c r="D21" s="230"/>
      <c r="E21" s="182" t="str">
        <f ca="1">IF(ISERROR($V21),"",OFFSET('Smelter Look-up'!$D$4,$V21-4,0)&amp;"")</f>
        <v>INDONESIA</v>
      </c>
      <c r="F21" s="182" t="str">
        <f ca="1">IF(ISERROR($V21),"",OFFSET('Smelter Look-up'!$E$4,$V21-4,0))</f>
        <v>CID003205</v>
      </c>
      <c r="G21" s="182" t="str">
        <f ca="1">IF(C21=$X$4,IF(ISERROR($V21),"Enter smelter details","RMI"),IF(ISERROR($V21),"",OFFSET('Smelter Look-up'!$F$4,$V21-4,0)))</f>
        <v>RMI</v>
      </c>
      <c r="H21" s="183">
        <f ca="1">IF(ISERROR($V21),"",OFFSET('Smelter Look-up'!$G$4,$V21-4,0))</f>
        <v>0</v>
      </c>
      <c r="I21" s="184" t="str">
        <f ca="1">IF(ISERROR($V21),"",OFFSET('Smelter Look-up'!$H$4,$V21-4,0))</f>
        <v>Pangkalpinang</v>
      </c>
      <c r="J21" s="184" t="str">
        <f ca="1">IF(ISERROR($V21),"",OFFSET('Smelter Look-up'!$I$4,$V21-4,0))</f>
        <v>Kepulauan Bangka Belitung</v>
      </c>
      <c r="K21" s="224"/>
      <c r="L21" s="224"/>
      <c r="M21" s="224"/>
      <c r="N21" s="224"/>
      <c r="O21" s="224"/>
      <c r="P21" s="185"/>
      <c r="Q21" s="225"/>
      <c r="R21" s="182" t="str">
        <f ca="1">IF(ISERROR($V21),"",OFFSET('Smelter Look-up'!$C$4,$V21-4,0)&amp;"")</f>
        <v>PT Bangka Serumpun</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492</v>
      </c>
      <c r="X21" s="227">
        <f t="shared" ca="1" si="4"/>
        <v>0</v>
      </c>
      <c r="AB21" s="228" t="str">
        <f t="shared" ca="1" si="5"/>
        <v>TinPT Bangka Serumpun</v>
      </c>
    </row>
    <row r="22" spans="1:28" s="227" customFormat="1" ht="51">
      <c r="A22" s="181" t="s">
        <v>15114</v>
      </c>
      <c r="B22" s="182" t="str">
        <f ca="1">IF(LEN(A22)=0,"",INDEX('Smelter Look-up'!$A:$A,MATCH($A22,'Smelter Look-up'!$E:$E,0)))</f>
        <v>Tin</v>
      </c>
      <c r="C22" s="186" t="str">
        <f ca="1">IF(LEN(A22)=0,"",INDEX('Smelter Look-up'!$C:$C,MATCH($A22,'Smelter Look-up'!$E:$E,0)))</f>
        <v>PT Rajawali Rimba Perkasa</v>
      </c>
      <c r="D22" s="230"/>
      <c r="E22" s="182" t="str">
        <f ca="1">IF(ISERROR($V22),"",OFFSET('Smelter Look-up'!$D$4,$V22-4,0)&amp;"")</f>
        <v>INDONESIA</v>
      </c>
      <c r="F22" s="182" t="str">
        <f ca="1">IF(ISERROR($V22),"",OFFSET('Smelter Look-up'!$E$4,$V22-4,0))</f>
        <v>CID003381</v>
      </c>
      <c r="G22" s="182" t="str">
        <f ca="1">IF(C22=$X$4,IF(ISERROR($V22),"Enter smelter details","RMI"),IF(ISERROR($V22),"",OFFSET('Smelter Look-up'!$F$4,$V22-4,0)))</f>
        <v>RMI</v>
      </c>
      <c r="H22" s="183">
        <f ca="1">IF(ISERROR($V22),"",OFFSET('Smelter Look-up'!$G$4,$V22-4,0))</f>
        <v>0</v>
      </c>
      <c r="I22" s="184" t="str">
        <f ca="1">IF(ISERROR($V22),"",OFFSET('Smelter Look-up'!$H$4,$V22-4,0))</f>
        <v>Tukak Sadai</v>
      </c>
      <c r="J22" s="184" t="str">
        <f ca="1">IF(ISERROR($V22),"",OFFSET('Smelter Look-up'!$I$4,$V22-4,0))</f>
        <v>Kepulauan Bangka Belitung</v>
      </c>
      <c r="K22" s="224"/>
      <c r="L22" s="224"/>
      <c r="M22" s="224"/>
      <c r="N22" s="224"/>
      <c r="O22" s="224"/>
      <c r="P22" s="185"/>
      <c r="Q22" s="225"/>
      <c r="R22" s="182" t="str">
        <f ca="1">IF(ISERROR($V22),"",OFFSET('Smelter Look-up'!$C$4,$V22-4,0)&amp;"")</f>
        <v>PT Rajawali Rimba Perkasa</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506</v>
      </c>
      <c r="X22" s="227">
        <f t="shared" ca="1" si="4"/>
        <v>0</v>
      </c>
      <c r="AB22" s="228" t="str">
        <f t="shared" ca="1" si="5"/>
        <v>TinPT Rajawali Rimba Perkasa</v>
      </c>
    </row>
    <row r="23" spans="1:28" s="227" customFormat="1" ht="63.75">
      <c r="A23" s="181" t="s">
        <v>705</v>
      </c>
      <c r="B23" s="182" t="str">
        <f ca="1">IF(LEN(A23)=0,"",INDEX('Smelter Look-up'!$A:$A,MATCH($A23,'Smelter Look-up'!$E:$E,0)))</f>
        <v>Gold</v>
      </c>
      <c r="C23" s="186" t="str">
        <f ca="1">IF(LEN(A23)=0,"",INDEX('Smelter Look-up'!$C:$C,MATCH($A23,'Smelter Look-up'!$E:$E,0)))</f>
        <v>Metalor Technologies S.A.</v>
      </c>
      <c r="D23" s="230"/>
      <c r="E23" s="182" t="str">
        <f ca="1">IF(ISERROR($V23),"",OFFSET('Smelter Look-up'!$D$4,$V23-4,0)&amp;"")</f>
        <v>SWITZERLAND</v>
      </c>
      <c r="F23" s="182" t="str">
        <f ca="1">IF(ISERROR($V23),"",OFFSET('Smelter Look-up'!$E$4,$V23-4,0))</f>
        <v>CID001153</v>
      </c>
      <c r="G23" s="182" t="str">
        <f ca="1">IF(C23=$X$4,IF(ISERROR($V23),"Enter smelter details","RMI"),IF(ISERROR($V23),"",OFFSET('Smelter Look-up'!$F$4,$V23-4,0)))</f>
        <v>RMI</v>
      </c>
      <c r="H23" s="183">
        <f ca="1">IF(ISERROR($V23),"",OFFSET('Smelter Look-up'!$G$4,$V23-4,0))</f>
        <v>0</v>
      </c>
      <c r="I23" s="184" t="str">
        <f ca="1">IF(ISERROR($V23),"",OFFSET('Smelter Look-up'!$H$4,$V23-4,0))</f>
        <v>Marin</v>
      </c>
      <c r="J23" s="184" t="str">
        <f ca="1">IF(ISERROR($V23),"",OFFSET('Smelter Look-up'!$I$4,$V23-4,0))</f>
        <v>Neuchâtel</v>
      </c>
      <c r="K23" s="224"/>
      <c r="L23" s="224"/>
      <c r="M23" s="224"/>
      <c r="N23" s="224"/>
      <c r="O23" s="224"/>
      <c r="P23" s="185"/>
      <c r="Q23" s="225"/>
      <c r="R23" s="182" t="str">
        <f ca="1">IF(ISERROR($V23),"",OFFSET('Smelter Look-up'!$C$4,$V23-4,0)&amp;"")</f>
        <v>Metalor Technologies S.A.</v>
      </c>
      <c r="S23" s="181" t="str">
        <f t="shared" ca="1" si="3"/>
        <v>CH</v>
      </c>
      <c r="T23" s="181" t="str">
        <f ca="1">IF(B23="","",IF(ISERROR(MATCH($J23,SorP!$B$1:$B$6279,0)),"",INDIRECT("'SorP'!$A$"&amp;MATCH($S23&amp;$J23,SorP!C:C,0))))</f>
        <v>CH-NE</v>
      </c>
      <c r="U23" s="201"/>
      <c r="V23" s="226">
        <f ca="1">IF(C23="",NA(),IF(OR(C23="Smelter not listed",C23="Smelter not yet identified"),MATCH($B23&amp;$D23,'Smelter Look-up'!$J:$J,0),MATCH($B23&amp;$C23,'Smelter Look-up'!$J:$J,0)))</f>
        <v>175</v>
      </c>
      <c r="X23" s="227">
        <f t="shared" ca="1" si="4"/>
        <v>0</v>
      </c>
      <c r="AB23" s="228" t="str">
        <f t="shared" ca="1" si="5"/>
        <v>GoldMetalor Technologies S.A.</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E181857-E711-419E-BC3D-5E521765824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Flux A/S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Declaration includes production site Flux International Ltc.</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Carl Aage Dahl Winther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caw@flux.dk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0045 5935 7713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 Aage Dahl Winther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caw@flux.dk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45163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https://s201.q4cdn.com/793451358/files/doc_downloads/company_policies/Lili-Huang-Conflict-Minerals-Policy.pdf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Carl Aage Dahl Winther</cp:lastModifiedBy>
  <cp:lastPrinted>2015-04-21T20:47:43Z</cp:lastPrinted>
  <dcterms:created xsi:type="dcterms:W3CDTF">2010-06-21T21:00:23Z</dcterms:created>
  <dcterms:modified xsi:type="dcterms:W3CDTF">2023-08-25T12:58:14Z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